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K:\Stavby_Archiv\Pomoravi\2026\Plot\"/>
    </mc:Choice>
  </mc:AlternateContent>
  <xr:revisionPtr revIDLastSave="0" documentId="13_ncr:1_{95876DBF-A962-4D1D-8730-41B620097E9A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Krycí List" sheetId="1" r:id="rId1"/>
    <sheet name="Rekapitulace" sheetId="3" r:id="rId2"/>
    <sheet name="Položkový rozpočet" sheetId="4" r:id="rId3"/>
    <sheet name="Figury" sheetId="5" r:id="rId4"/>
  </sheets>
  <definedNames>
    <definedName name="__290850C4_052B_4FF6_A0B3_6D189B03D21D_FIGURE__">Figury!#REF!</definedName>
    <definedName name="__290850C4_052B_4FF6_A0B3_6D189B03D21D_ITEM__">'Položkový rozpočet'!$A$10:$T$17</definedName>
    <definedName name="__290850C4_052B_4FF6_A0B3_6D189B03D21D_ITEM_GROUP1__">'Položkový rozpočet'!$A$7:$T$133</definedName>
    <definedName name="__290850C4_052B_4FF6_A0B3_6D189B03D21D_ITEM_GROUP1_RECAP__">Rekapitulace!$A$6:$G$8</definedName>
    <definedName name="__290850C4_052B_4FF6_A0B3_6D189B03D21D_ITEM_GROUP2__">'Položkový rozpočet'!$A$8:$T$132</definedName>
    <definedName name="__290850C4_052B_4FF6_A0B3_6D189B03D21D_ITEM_GROUP2_RECAP__">Rekapitulace!$A$7:$G$8</definedName>
    <definedName name="__290850C4_052B_4FF6_A0B3_6D189B03D21D_ITEM_GROUP3__X">'Položkový rozpočet'!$A$9:$T$29</definedName>
    <definedName name="__290850C4_052B_4FF6_A0B3_6D189B03D21D_ITEM_GROUP3_RECAP__">Rekapitulace!$A$8:$G$8</definedName>
    <definedName name="__290850C4_052B_4FF6_A0B3_6D189B03D21D_QBILL__">'Položkový rozpočet'!$F$13:$H$13</definedName>
    <definedName name="__290850C4_052B_4FF6_A0B3_6D189B03D21D_QBILLFIG__">Figury!#REF!</definedName>
    <definedName name="__290850C4_052B_4FF6_A0B3_6D189B03D21D_QINDEX__">'Položkový rozpočet'!#REF!</definedName>
    <definedName name="GROUP_ID">'Položkový rozpočet'!$B$7:$B$134</definedName>
    <definedName name="ITEM_COUNTS">'Položkový rozpočet'!$T$7:$T$134</definedName>
    <definedName name="ITEM_FULLDESCR2">'Položkový rozpočet'!$X$11</definedName>
    <definedName name="ITEM_PRICES">'Položkový rozpočet'!$J$7:$J$134</definedName>
    <definedName name="_xlnm.Print_Titles" localSheetId="3">Figury!$3:$4</definedName>
    <definedName name="_xlnm.Print_Titles" localSheetId="2">'Položkový rozpočet'!$4:$6</definedName>
    <definedName name="_xlnm.Print_Titles" localSheetId="1">Rekapitulace!$4:$5</definedName>
    <definedName name="_xlnm.Print_Area" localSheetId="3">Figury!$B$1:$E$4</definedName>
    <definedName name="_xlnm.Print_Area" localSheetId="0">'Krycí List'!$C$1:$H$37</definedName>
    <definedName name="_xlnm.Print_Area" localSheetId="2">'Položkový rozpočet'!$C$1:$T$134</definedName>
    <definedName name="_xlnm.Print_Area" localSheetId="1">Rekapitulace!$B$1:$G$19</definedName>
    <definedName name="VAT_RATES">'Položkový rozpočet'!$O$7:$O$134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30" i="4" l="1"/>
  <c r="N129" i="4"/>
  <c r="N128" i="4" s="1"/>
  <c r="L129" i="4"/>
  <c r="J129" i="4"/>
  <c r="T128" i="4"/>
  <c r="L128" i="4"/>
  <c r="D12" i="3" s="1"/>
  <c r="J128" i="4"/>
  <c r="C12" i="3" s="1"/>
  <c r="X125" i="4"/>
  <c r="N124" i="4"/>
  <c r="L124" i="4"/>
  <c r="J124" i="4"/>
  <c r="T123" i="4"/>
  <c r="N123" i="4"/>
  <c r="L123" i="4"/>
  <c r="J123" i="4"/>
  <c r="X120" i="4"/>
  <c r="P119" i="4"/>
  <c r="N119" i="4"/>
  <c r="L119" i="4"/>
  <c r="J119" i="4"/>
  <c r="Q119" i="4" s="1"/>
  <c r="X117" i="4"/>
  <c r="N116" i="4"/>
  <c r="L116" i="4"/>
  <c r="J116" i="4"/>
  <c r="P116" i="4" s="1"/>
  <c r="X114" i="4"/>
  <c r="P113" i="4"/>
  <c r="Q113" i="4" s="1"/>
  <c r="N113" i="4"/>
  <c r="L113" i="4"/>
  <c r="J113" i="4"/>
  <c r="X111" i="4"/>
  <c r="N110" i="4"/>
  <c r="L110" i="4"/>
  <c r="J110" i="4"/>
  <c r="P110" i="4" s="1"/>
  <c r="Q110" i="4" s="1"/>
  <c r="X108" i="4"/>
  <c r="N107" i="4"/>
  <c r="L107" i="4"/>
  <c r="J107" i="4"/>
  <c r="X105" i="4"/>
  <c r="N104" i="4"/>
  <c r="L104" i="4"/>
  <c r="J104" i="4"/>
  <c r="X102" i="4"/>
  <c r="P101" i="4"/>
  <c r="Q101" i="4" s="1"/>
  <c r="N101" i="4"/>
  <c r="L101" i="4"/>
  <c r="J101" i="4"/>
  <c r="X99" i="4"/>
  <c r="N98" i="4"/>
  <c r="L98" i="4"/>
  <c r="J98" i="4"/>
  <c r="X96" i="4"/>
  <c r="P95" i="4"/>
  <c r="N95" i="4"/>
  <c r="L95" i="4"/>
  <c r="J95" i="4"/>
  <c r="Q95" i="4" s="1"/>
  <c r="X91" i="4"/>
  <c r="N90" i="4"/>
  <c r="L90" i="4"/>
  <c r="J90" i="4"/>
  <c r="P90" i="4" s="1"/>
  <c r="X88" i="4"/>
  <c r="P87" i="4"/>
  <c r="Q87" i="4" s="1"/>
  <c r="N87" i="4"/>
  <c r="L87" i="4"/>
  <c r="J87" i="4"/>
  <c r="X83" i="4"/>
  <c r="N82" i="4"/>
  <c r="L82" i="4"/>
  <c r="J82" i="4"/>
  <c r="P82" i="4" s="1"/>
  <c r="Q82" i="4" s="1"/>
  <c r="X78" i="4"/>
  <c r="N77" i="4"/>
  <c r="L77" i="4"/>
  <c r="J77" i="4"/>
  <c r="X73" i="4"/>
  <c r="N72" i="4"/>
  <c r="L72" i="4"/>
  <c r="J72" i="4"/>
  <c r="X68" i="4"/>
  <c r="P67" i="4"/>
  <c r="Q67" i="4" s="1"/>
  <c r="N67" i="4"/>
  <c r="L67" i="4"/>
  <c r="J67" i="4"/>
  <c r="X63" i="4"/>
  <c r="N62" i="4"/>
  <c r="L62" i="4"/>
  <c r="L53" i="4" s="1"/>
  <c r="D10" i="3" s="1"/>
  <c r="J62" i="4"/>
  <c r="X55" i="4"/>
  <c r="P54" i="4"/>
  <c r="N54" i="4"/>
  <c r="L54" i="4"/>
  <c r="J54" i="4"/>
  <c r="Q54" i="4" s="1"/>
  <c r="T53" i="4"/>
  <c r="G10" i="3" s="1"/>
  <c r="N53" i="4"/>
  <c r="X50" i="4"/>
  <c r="P49" i="4"/>
  <c r="Q49" i="4" s="1"/>
  <c r="N49" i="4"/>
  <c r="L49" i="4"/>
  <c r="J49" i="4"/>
  <c r="X45" i="4"/>
  <c r="N44" i="4"/>
  <c r="L44" i="4"/>
  <c r="J44" i="4"/>
  <c r="X40" i="4"/>
  <c r="N39" i="4"/>
  <c r="L39" i="4"/>
  <c r="J39" i="4"/>
  <c r="X32" i="4"/>
  <c r="N31" i="4"/>
  <c r="L31" i="4"/>
  <c r="L30" i="4" s="1"/>
  <c r="D9" i="3" s="1"/>
  <c r="J31" i="4"/>
  <c r="J30" i="4" s="1"/>
  <c r="C9" i="3" s="1"/>
  <c r="T30" i="4"/>
  <c r="G9" i="3" s="1"/>
  <c r="N30" i="4"/>
  <c r="X25" i="4"/>
  <c r="N24" i="4"/>
  <c r="L24" i="4"/>
  <c r="J24" i="4"/>
  <c r="X19" i="4"/>
  <c r="P18" i="4"/>
  <c r="N18" i="4"/>
  <c r="N9" i="4" s="1"/>
  <c r="N8" i="4" s="1"/>
  <c r="N7" i="4" s="1"/>
  <c r="L18" i="4"/>
  <c r="J18" i="4"/>
  <c r="Q18" i="4" s="1"/>
  <c r="X11" i="4"/>
  <c r="N10" i="4"/>
  <c r="L10" i="4"/>
  <c r="L9" i="4" s="1"/>
  <c r="J10" i="4"/>
  <c r="P10" i="4" s="1"/>
  <c r="T9" i="4"/>
  <c r="G8" i="3" s="1"/>
  <c r="X4" i="4"/>
  <c r="C14" i="3"/>
  <c r="G12" i="3"/>
  <c r="G11" i="3"/>
  <c r="D11" i="3"/>
  <c r="C11" i="3"/>
  <c r="F30" i="1"/>
  <c r="F27" i="1"/>
  <c r="J12" i="1"/>
  <c r="J11" i="1"/>
  <c r="J10" i="1"/>
  <c r="J9" i="1"/>
  <c r="J6" i="1"/>
  <c r="A6" i="1"/>
  <c r="A3" i="1" a="1"/>
  <c r="A3" i="1" s="1"/>
  <c r="D8" i="3" l="1"/>
  <c r="L8" i="4"/>
  <c r="A4" i="1" a="1"/>
  <c r="A4" i="1" s="1"/>
  <c r="A8" i="1" s="1"/>
  <c r="A7" i="1"/>
  <c r="Q10" i="4"/>
  <c r="Q39" i="4"/>
  <c r="Q77" i="4"/>
  <c r="Q129" i="4"/>
  <c r="Q128" i="4" s="1"/>
  <c r="F12" i="3" s="1"/>
  <c r="Q72" i="4"/>
  <c r="Q98" i="4"/>
  <c r="Q90" i="4"/>
  <c r="Q116" i="4"/>
  <c r="P124" i="4"/>
  <c r="P123" i="4" s="1"/>
  <c r="E11" i="3" s="1"/>
  <c r="P44" i="4"/>
  <c r="Q44" i="4" s="1"/>
  <c r="J9" i="4"/>
  <c r="T8" i="4"/>
  <c r="P31" i="4"/>
  <c r="P30" i="4" s="1"/>
  <c r="E9" i="3" s="1"/>
  <c r="P72" i="4"/>
  <c r="P104" i="4"/>
  <c r="Q104" i="4" s="1"/>
  <c r="P24" i="4"/>
  <c r="P9" i="4" s="1"/>
  <c r="P62" i="4"/>
  <c r="P53" i="4" s="1"/>
  <c r="E10" i="3" s="1"/>
  <c r="P98" i="4"/>
  <c r="J53" i="4"/>
  <c r="C10" i="3" s="1"/>
  <c r="P39" i="4"/>
  <c r="P77" i="4"/>
  <c r="P107" i="4"/>
  <c r="Q107" i="4" s="1"/>
  <c r="P129" i="4"/>
  <c r="P128" i="4" s="1"/>
  <c r="E12" i="3" s="1"/>
  <c r="E26" i="1"/>
  <c r="E8" i="3" l="1"/>
  <c r="P8" i="4"/>
  <c r="Q24" i="4"/>
  <c r="T7" i="4"/>
  <c r="G6" i="3" s="1"/>
  <c r="G7" i="3"/>
  <c r="A10" i="1"/>
  <c r="A13" i="1"/>
  <c r="A11" i="1"/>
  <c r="A14" i="1"/>
  <c r="A5" i="1" a="1"/>
  <c r="A5" i="1" s="1"/>
  <c r="A9" i="1" s="1"/>
  <c r="L7" i="4"/>
  <c r="D6" i="3" s="1"/>
  <c r="D7" i="3"/>
  <c r="C8" i="3"/>
  <c r="J8" i="4"/>
  <c r="Q9" i="4"/>
  <c r="Q31" i="4"/>
  <c r="Q30" i="4" s="1"/>
  <c r="F9" i="3" s="1"/>
  <c r="Q62" i="4"/>
  <c r="Q53" i="4" s="1"/>
  <c r="F10" i="3" s="1"/>
  <c r="Q124" i="4"/>
  <c r="Q123" i="4" s="1"/>
  <c r="F11" i="3" s="1"/>
  <c r="C17" i="3"/>
  <c r="E28" i="1"/>
  <c r="B16" i="3"/>
  <c r="C16" i="3"/>
  <c r="B17" i="3"/>
  <c r="D28" i="1"/>
  <c r="F28" i="1" l="1"/>
  <c r="C15" i="3"/>
  <c r="C18" i="3" s="1"/>
  <c r="J7" i="4"/>
  <c r="C6" i="3" s="1"/>
  <c r="C7" i="3"/>
  <c r="A12" i="1"/>
  <c r="A15" i="1"/>
  <c r="P7" i="4"/>
  <c r="E6" i="3" s="1"/>
  <c r="E7" i="3"/>
  <c r="F8" i="3"/>
  <c r="Q8" i="4"/>
  <c r="D29" i="1"/>
  <c r="E29" i="1"/>
  <c r="E27" i="1" l="1"/>
  <c r="E30" i="1" s="1"/>
  <c r="F29" i="1"/>
  <c r="Q7" i="4"/>
  <c r="F6" i="3" s="1"/>
  <c r="F7" i="3"/>
</calcChain>
</file>

<file path=xl/sharedStrings.xml><?xml version="1.0" encoding="utf-8"?>
<sst xmlns="http://schemas.openxmlformats.org/spreadsheetml/2006/main" count="425" uniqueCount="206">
  <si>
    <t>Hodnota</t>
  </si>
  <si>
    <t>Plný popis:</t>
  </si>
  <si>
    <t>Výkaz výměr:</t>
  </si>
  <si>
    <t>Celkem (včetně DPH)</t>
  </si>
  <si>
    <t>Celkem (bez DPH)</t>
  </si>
  <si>
    <t>DPH</t>
  </si>
  <si>
    <t>Popis</t>
  </si>
  <si>
    <t>Poř.</t>
  </si>
  <si>
    <t>Typ</t>
  </si>
  <si>
    <t>Kód</t>
  </si>
  <si>
    <t>MJ</t>
  </si>
  <si>
    <t>Výměra</t>
  </si>
  <si>
    <t>Jedn. cena</t>
  </si>
  <si>
    <t>Cena</t>
  </si>
  <si>
    <t>Jedn. hmotn.</t>
  </si>
  <si>
    <t>Hmotnost</t>
  </si>
  <si>
    <t>Jedn. suť</t>
  </si>
  <si>
    <t>Suť</t>
  </si>
  <si>
    <t>Sazba DPH</t>
  </si>
  <si>
    <t>Cena s DPH</t>
  </si>
  <si>
    <t>Komentář</t>
  </si>
  <si>
    <t>Cen. soustava</t>
  </si>
  <si>
    <t>Počet</t>
  </si>
  <si>
    <t>Počet položek</t>
  </si>
  <si>
    <t>Set column width to</t>
  </si>
  <si>
    <t>Figura</t>
  </si>
  <si>
    <t>Výraz</t>
  </si>
  <si>
    <t>Callida</t>
  </si>
  <si>
    <t>technický řádek</t>
  </si>
  <si>
    <t>ITEORDER</t>
  </si>
  <si>
    <t>IDENT</t>
  </si>
  <si>
    <t>ITECODE</t>
  </si>
  <si>
    <t>ITEDESCR</t>
  </si>
  <si>
    <t>ITEUNIT</t>
  </si>
  <si>
    <t>Q</t>
  </si>
  <si>
    <t>UNITPRICE</t>
  </si>
  <si>
    <t>UNITWEIGHT</t>
  </si>
  <si>
    <t>UNITRUBBISH</t>
  </si>
  <si>
    <t>VATRATE</t>
  </si>
  <si>
    <t>PP</t>
  </si>
  <si>
    <t>VV</t>
  </si>
  <si>
    <t>COMMENT</t>
  </si>
  <si>
    <t>CU</t>
  </si>
  <si>
    <t>PŘEHLED FIGUR K VÝKAZU VÝMĚR</t>
  </si>
  <si>
    <t>POL</t>
  </si>
  <si>
    <t>Ing. Petr Knápek</t>
  </si>
  <si>
    <t>Na Řádkách 2117/3</t>
  </si>
  <si>
    <t>78901  Zábřeh</t>
  </si>
  <si>
    <t>CENOVÁ NABÍDKA</t>
  </si>
  <si>
    <t>Set Column width to</t>
  </si>
  <si>
    <t>ZAKÁZKA</t>
  </si>
  <si>
    <t>Číslo:</t>
  </si>
  <si>
    <t>Zakázka:</t>
  </si>
  <si>
    <t>Oplocení areálu - vrty HV 701 a HV 702</t>
  </si>
  <si>
    <t>Komentář:</t>
  </si>
  <si>
    <t>Verze:</t>
  </si>
  <si>
    <t>Nabídka</t>
  </si>
  <si>
    <t>Komentář verze:</t>
  </si>
  <si>
    <t>Adresa:</t>
  </si>
  <si>
    <t>Datum zahájení:</t>
  </si>
  <si>
    <t>Rok:</t>
  </si>
  <si>
    <t>Datum dokončení:</t>
  </si>
  <si>
    <t>Typ Firmy</t>
  </si>
  <si>
    <t>Název</t>
  </si>
  <si>
    <t>Kontaktní osoba</t>
  </si>
  <si>
    <t>Telefon</t>
  </si>
  <si>
    <t>Projektant</t>
  </si>
  <si>
    <t>KN PROJECT -Ing. Petr Knápek</t>
  </si>
  <si>
    <t>+420605265754</t>
  </si>
  <si>
    <t>Význam (funkce)</t>
  </si>
  <si>
    <t>Jméno</t>
  </si>
  <si>
    <t>---</t>
  </si>
  <si>
    <t>REKAPITULACE</t>
  </si>
  <si>
    <t>Kód stavebního objektu</t>
  </si>
  <si>
    <t>Popis objektu</t>
  </si>
  <si>
    <t>Kód zatřídění</t>
  </si>
  <si>
    <t>Zatřídění</t>
  </si>
  <si>
    <t>SO 01</t>
  </si>
  <si>
    <t>Areálové oplocení vodojemu</t>
  </si>
  <si>
    <t>Celkem (bez DPH):</t>
  </si>
  <si>
    <t>Kč</t>
  </si>
  <si>
    <t>DPH:</t>
  </si>
  <si>
    <t>Celkem (včetně DPH):</t>
  </si>
  <si>
    <t>Za zhotovitele</t>
  </si>
  <si>
    <t>Za objednatele</t>
  </si>
  <si>
    <t>Jméno :</t>
  </si>
  <si>
    <t>Datum :</t>
  </si>
  <si>
    <t>Podpis:</t>
  </si>
  <si>
    <t>Podpis :</t>
  </si>
  <si>
    <t>Poznámka :</t>
  </si>
  <si>
    <t>S</t>
  </si>
  <si>
    <t>S: Stavba</t>
  </si>
  <si>
    <t>S/SO 01</t>
  </si>
  <si>
    <t>SO 01: Areálové oplocení vodojemu</t>
  </si>
  <si>
    <t>S/SO 01/001</t>
  </si>
  <si>
    <t>001: Zemní práce</t>
  </si>
  <si>
    <t>S/SO 01/002</t>
  </si>
  <si>
    <t>002: Základy</t>
  </si>
  <si>
    <t>S/SO 01/003</t>
  </si>
  <si>
    <t>003: Svislé konstrukce</t>
  </si>
  <si>
    <t>S/SO 01/V01</t>
  </si>
  <si>
    <t>V01: Průzkumné, geodetické a projektové práce</t>
  </si>
  <si>
    <t>S/SO 01/V03</t>
  </si>
  <si>
    <t>V03: Zařízení staveniště</t>
  </si>
  <si>
    <t xml:space="preserve">Oplocení areálu - vrty HV 701 a HV 702 -Nabídka </t>
  </si>
  <si>
    <t>Stavba</t>
  </si>
  <si>
    <t>Objekt</t>
  </si>
  <si>
    <t>Oddíl</t>
  </si>
  <si>
    <t>SP</t>
  </si>
  <si>
    <t>131212501</t>
  </si>
  <si>
    <t>Hloubení jamek pro sloupky, zábradlí, značky objem do 0,5 m3 v soudržných horninách třídy těžitelnosti I skupiny 3 ručně</t>
  </si>
  <si>
    <t>m3</t>
  </si>
  <si>
    <t>URS 2026-I</t>
  </si>
  <si>
    <t>Hloubení jamek pro spodní stavbu železnic ručně pro sloupky zábradlí, značky, apod. objemu do 0,5 m3 s odhozením výkopku nebo naložením na dopravní prostředek v hornině třídy těžitelnosti I skupiny 3 soudržných</t>
  </si>
  <si>
    <t>vrt HV 701 19 ks</t>
  </si>
  <si>
    <t>19*0,6*0,6*0,8</t>
  </si>
  <si>
    <t>vrt HV 702 - 19 ks</t>
  </si>
  <si>
    <t>174111101</t>
  </si>
  <si>
    <t>Zásyp jam, šachet rýh nebo kolem objektů sypaninou se zhutněním ručně</t>
  </si>
  <si>
    <t>Zásyp sypaninou z jakékoliv horniny ručně s uložením výkopku ve vrstvách se zhutněním jam, šachet, rýh nebo kolem objektů v těchto vykopávkách</t>
  </si>
  <si>
    <t>vytěžená zemina;10,944</t>
  </si>
  <si>
    <t>odpočet betonů;-2,491</t>
  </si>
  <si>
    <t>181311103</t>
  </si>
  <si>
    <t>Rozprostření ornice tl vrstvy do 200 mm v rovině nebo ve svahu do 1:5 ručně</t>
  </si>
  <si>
    <t>m2</t>
  </si>
  <si>
    <t>Rozprostření a urovnání ornice v rovině nebo ve svahu sklonu do 1:5 ručně při souvislé ploše, tl. vrstvy do 200 mm</t>
  </si>
  <si>
    <t>přebytek výkopku;(10,944-8,453)/0,1</t>
  </si>
  <si>
    <t>275313511</t>
  </si>
  <si>
    <t>Základové patky z betonu tř. C 12/15</t>
  </si>
  <si>
    <t>Základy z betonu prostého patky a bloky z betonu kamenem neprokládaného tř. C 12/15</t>
  </si>
  <si>
    <t>sloupek 2*17 ks</t>
  </si>
  <si>
    <t>2*17*3,15*0,125*0,125*0,8</t>
  </si>
  <si>
    <t>brána 2 x 2 ks</t>
  </si>
  <si>
    <t>4*0,6*0,6*0,8</t>
  </si>
  <si>
    <t>H</t>
  </si>
  <si>
    <t>28611140</t>
  </si>
  <si>
    <t>trubka kanalizační PVC DN 250x1000mm SN4</t>
  </si>
  <si>
    <t>m</t>
  </si>
  <si>
    <t>Vlastní</t>
  </si>
  <si>
    <t>chránička pro sloupek;2*17*0,8</t>
  </si>
  <si>
    <t>275351121</t>
  </si>
  <si>
    <t>Zřízení bednění základových patek</t>
  </si>
  <si>
    <t>Bednění základů patek zřízení</t>
  </si>
  <si>
    <t>4*(0,8+0,6)*0,5*2</t>
  </si>
  <si>
    <t>275351122</t>
  </si>
  <si>
    <t>Odstranění bednění základových patek</t>
  </si>
  <si>
    <t>Bednění základů patek odstranění</t>
  </si>
  <si>
    <t>348401130</t>
  </si>
  <si>
    <t>Montáž oplocení ze strojového pletiva s napínacími dráty v přes 1,6 do 2,0 m</t>
  </si>
  <si>
    <t>Montáž oplocení z pletiva strojového s napínacími dráty přes 1,6 do 2,0 m</t>
  </si>
  <si>
    <t>vrt HV 1</t>
  </si>
  <si>
    <t>2*(13,44+11,1)*2-1,5</t>
  </si>
  <si>
    <t>vrt HV 2</t>
  </si>
  <si>
    <t>2*(10,8+12,6)*2-1,5</t>
  </si>
  <si>
    <t>31327506</t>
  </si>
  <si>
    <t>pletivo drátěné plastifikované se čtvercovými oky 50/2,7 mm v 1800mm</t>
  </si>
  <si>
    <t>188,76*1,05</t>
  </si>
  <si>
    <t>348401350</t>
  </si>
  <si>
    <t>Rozvinutí, montáž a napnutí napínacího drátu na oplocení</t>
  </si>
  <si>
    <t>Montáž oplocení z pletiva doplňujících konstrukcí rozvinutí, uchycení a napnutí drátu napínacího</t>
  </si>
  <si>
    <t>3 řady;3*188,76</t>
  </si>
  <si>
    <t>15619201</t>
  </si>
  <si>
    <t>drát poplastovaný kruhový vázací 2,0mm</t>
  </si>
  <si>
    <t>566,28*1,05</t>
  </si>
  <si>
    <t>348401320</t>
  </si>
  <si>
    <t>Rozvinutí, montáž a napnutí ostnatého drátu</t>
  </si>
  <si>
    <t>Montáž oplocení z pletiva doplňujících konstrukcí rozvinutí, uchycení a napnutí drátu ostnatého</t>
  </si>
  <si>
    <t>188,76*3</t>
  </si>
  <si>
    <t>31478001</t>
  </si>
  <si>
    <t>drát ostnatý</t>
  </si>
  <si>
    <t>348401360</t>
  </si>
  <si>
    <t>Přiháčkování strojového pletiva k napínacímu drátu na oplocení</t>
  </si>
  <si>
    <t>Montáž oplocení z pletiva doplňujících konstrukcí rozvinutí, uchycení a napnutí drátu přiháčkování pletiva k napínacímu drátu</t>
  </si>
  <si>
    <t>338171121</t>
  </si>
  <si>
    <t>Osazování sloupků a vzpěr plotových ocelových v přes 2 do 2,6 m se zalitím MC</t>
  </si>
  <si>
    <t>kus</t>
  </si>
  <si>
    <t>Montáž sloupků a vzpěr plotových ocelových trubkových nebo profilovaných výšky přes 2 do 2,6 m se zalitím cementovou maltou do vynechaných otvorů</t>
  </si>
  <si>
    <t>2*17</t>
  </si>
  <si>
    <t>55342243</t>
  </si>
  <si>
    <t>sloupek plotový Pz 2500/48x1,5mm</t>
  </si>
  <si>
    <t>SUB</t>
  </si>
  <si>
    <t>338 R 01</t>
  </si>
  <si>
    <t>Nástavec na sloupky poplastovaný PVC 48 mm</t>
  </si>
  <si>
    <t>348121221</t>
  </si>
  <si>
    <t>Osazení podhrabových desek dl přes 2 do 3 m na ocelové plotové sloupky</t>
  </si>
  <si>
    <t>Osazení podhrabových desek na ocelové sloupky, délky desek přes 2 do 3 m</t>
  </si>
  <si>
    <t>55342274</t>
  </si>
  <si>
    <t>vzpěra plotová 38x1,5mm včetně krytky s uchem 2500mm</t>
  </si>
  <si>
    <t>59233120</t>
  </si>
  <si>
    <t>deska plotová betonová 2900x50x290mm</t>
  </si>
  <si>
    <t>348172113</t>
  </si>
  <si>
    <t>Montáž vjezdových bran samonosných jednokřídlových pl přes 2 m2 do 4 m2</t>
  </si>
  <si>
    <t>Montáž vjezdových bran samonosných posuvných jednokřídlových plochy přes 2 do 4 m2</t>
  </si>
  <si>
    <t>55342349</t>
  </si>
  <si>
    <t>brána plotová dvoukřídlá Pz s PVC vrstvou 1500 x 2000 mm - včetně výplně, FAB zámku, středové závlače a ostnatého drátu</t>
  </si>
  <si>
    <t>348172214</t>
  </si>
  <si>
    <t>Montáž vjezdových bran samonosných dvoukřídlových pl přes 5 m2 do 10 m2</t>
  </si>
  <si>
    <t>Montáž vjezdových bran samonosných posuvných dvoukřídlových plochy přes 5 do 10 m2</t>
  </si>
  <si>
    <t>55342344</t>
  </si>
  <si>
    <t>brána plotová dvoukřídlá Pz 1500 x 2000 mm</t>
  </si>
  <si>
    <t>ON</t>
  </si>
  <si>
    <t>012203000</t>
  </si>
  <si>
    <t>Geodetické práce při provádění stavby</t>
  </si>
  <si>
    <t>030001000</t>
  </si>
  <si>
    <t>Zařízení staveniště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</si>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</sst>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#,##0_);[Red]\-\ #,##0_);&quot;–&quot;??;_(@_)"/>
    <numFmt numFmtId="165" formatCode="_(#,##0.00_);[Red]\-\ #,##0.00_);&quot;–&quot;??;_(@_)"/>
    <numFmt numFmtId="168" formatCode="_(#,##0.000_);[Red]\-\ #,##0.000_);&quot;–&quot;??;_(@_)"/>
    <numFmt numFmtId="170" formatCode="yyyy"/>
  </numFmts>
  <fonts count="40" x14ac:knownFonts="1">
    <font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4"/>
      <color rgb="FF000000"/>
      <name val="Aptos"/>
      <family val="2"/>
    </font>
    <font>
      <b/>
      <sz val="10"/>
      <color rgb="FF000000"/>
      <name val="Aptos"/>
      <family val="2"/>
    </font>
    <font>
      <b/>
      <sz val="10"/>
      <color rgb="FF640000"/>
      <name val="Aptos"/>
      <family val="2"/>
    </font>
    <font>
      <b/>
      <sz val="10"/>
      <color rgb="FF3E0000"/>
      <name val="Aptos"/>
      <family val="2"/>
    </font>
    <font>
      <sz val="9"/>
      <color rgb="FF000000"/>
      <name val="Aptos"/>
      <family val="2"/>
    </font>
    <font>
      <sz val="8"/>
      <color rgb="FF000000"/>
      <name val="Aptos"/>
      <family val="2"/>
    </font>
    <font>
      <b/>
      <sz val="9"/>
      <color rgb="FF000000"/>
      <name val="Aptos"/>
      <family val="2"/>
    </font>
    <font>
      <b/>
      <sz val="11"/>
      <color rgb="FF000000"/>
      <name val="Aptos"/>
      <family val="2"/>
    </font>
    <font>
      <b/>
      <sz val="12"/>
      <color rgb="FF000000"/>
      <name val="Aptos"/>
      <family val="2"/>
    </font>
    <font>
      <sz val="11"/>
      <color rgb="FF000000"/>
      <name val="Aptos"/>
      <family val="2"/>
    </font>
    <font>
      <sz val="9"/>
      <color rgb="FFC00000"/>
      <name val="Aptos"/>
      <family val="2"/>
    </font>
    <font>
      <sz val="9"/>
      <color rgb="FF777777"/>
      <name val="Aptos"/>
      <family val="2"/>
    </font>
    <font>
      <sz val="9"/>
      <color theme="1"/>
      <name val="Aptos"/>
      <family val="2"/>
    </font>
    <font>
      <sz val="9"/>
      <color rgb="FF0070C0"/>
      <name val="Aptos"/>
      <family val="2"/>
    </font>
    <font>
      <sz val="8"/>
      <color theme="9" tint="-0.24994659260841701"/>
      <name val="Aptos"/>
      <family val="2"/>
    </font>
    <font>
      <sz val="6"/>
      <color theme="1"/>
      <name val="Aptos"/>
      <family val="2"/>
    </font>
    <font>
      <b/>
      <sz val="12"/>
      <color theme="1"/>
      <name val="Aptos"/>
      <family val="2"/>
    </font>
    <font>
      <sz val="6"/>
      <color theme="1"/>
      <name val="Arial"/>
      <family val="2"/>
      <charset val="238"/>
    </font>
    <font>
      <b/>
      <sz val="13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u/>
      <sz val="8"/>
      <color rgb="FF000000"/>
      <name val="Arial"/>
      <family val="2"/>
      <charset val="238"/>
    </font>
    <font>
      <b/>
      <sz val="6"/>
      <color rgb="FF000000"/>
      <name val="Arial"/>
      <family val="2"/>
      <charset val="238"/>
    </font>
    <font>
      <sz val="6"/>
      <color rgb="FFC00000"/>
      <name val="Arial"/>
      <family val="2"/>
      <charset val="238"/>
    </font>
    <font>
      <sz val="6"/>
      <color rgb="FFFF0000"/>
      <name val="Arial"/>
      <family val="2"/>
      <charset val="238"/>
    </font>
    <font>
      <b/>
      <u/>
      <sz val="6"/>
      <color rgb="FF000000"/>
      <name val="Arial"/>
      <family val="2"/>
      <charset val="238"/>
    </font>
    <font>
      <sz val="6"/>
      <color rgb="FF777777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C00000"/>
      <name val="Arial"/>
      <family val="2"/>
      <charset val="238"/>
    </font>
    <font>
      <b/>
      <sz val="8"/>
      <color rgb="FFCC0000"/>
      <name val="Arial"/>
      <family val="2"/>
      <charset val="238"/>
    </font>
    <font>
      <sz val="6"/>
      <color rgb="FF000000"/>
      <name val="Arial"/>
      <family val="2"/>
      <charset val="238"/>
    </font>
    <font>
      <b/>
      <sz val="6"/>
      <color rgb="FFDB303B"/>
      <name val="Arial"/>
      <family val="2"/>
      <charset val="238"/>
    </font>
    <font>
      <sz val="6"/>
      <color rgb="FFDB303B"/>
      <name val="Arial"/>
      <family val="2"/>
      <charset val="238"/>
    </font>
    <font>
      <sz val="9"/>
      <color rgb="FF0070C0"/>
      <name val="Arial"/>
      <family val="2"/>
      <charset val="238"/>
    </font>
    <font>
      <sz val="8"/>
      <color rgb="FF0070C0"/>
      <name val="Arial"/>
      <family val="2"/>
      <charset val="238"/>
    </font>
    <font>
      <sz val="8"/>
      <color rgb="FFC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auto="1"/>
      </patternFill>
    </fill>
    <fill>
      <patternFill patternType="solid">
        <fgColor rgb="FFDDDDDD"/>
        <bgColor auto="1"/>
      </patternFill>
    </fill>
  </fills>
  <borders count="15">
    <border>
      <left/>
      <right/>
      <top/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thin">
        <color rgb="FFC00000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medium">
        <color rgb="FFDB303B"/>
      </top>
      <bottom/>
      <diagonal/>
    </border>
    <border>
      <left/>
      <right/>
      <top style="thin">
        <color rgb="FFDB303B"/>
      </top>
      <bottom style="thin">
        <color rgb="FFDB303B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thin">
        <color rgb="FFDB303B"/>
      </bottom>
      <diagonal/>
    </border>
    <border>
      <left/>
      <right/>
      <top style="thin">
        <color rgb="FFDB303B"/>
      </top>
      <bottom/>
      <diagonal/>
    </border>
    <border>
      <left/>
      <right/>
      <top/>
      <bottom style="thin">
        <color rgb="FFDB303B"/>
      </bottom>
      <diagonal/>
    </border>
    <border>
      <left/>
      <right/>
      <top/>
      <bottom style="medium">
        <color rgb="FFDB303B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1" fillId="0" borderId="0" xfId="0" applyFont="1"/>
    <xf numFmtId="0" fontId="8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 vertical="top" wrapText="1"/>
    </xf>
    <xf numFmtId="0" fontId="16" fillId="3" borderId="0" xfId="0" applyFont="1" applyFill="1"/>
    <xf numFmtId="0" fontId="16" fillId="0" borderId="0" xfId="0" applyFont="1" applyAlignment="1">
      <alignment horizontal="right"/>
    </xf>
    <xf numFmtId="0" fontId="19" fillId="0" borderId="0" xfId="0" applyFont="1"/>
    <xf numFmtId="0" fontId="20" fillId="0" borderId="4" xfId="0" applyFont="1" applyBorder="1"/>
    <xf numFmtId="0" fontId="16" fillId="0" borderId="4" xfId="0" applyFont="1" applyBorder="1"/>
    <xf numFmtId="0" fontId="21" fillId="0" borderId="0" xfId="0" applyFont="1"/>
    <xf numFmtId="0" fontId="22" fillId="0" borderId="0" xfId="0" applyFont="1"/>
    <xf numFmtId="0" fontId="2" fillId="0" borderId="0" xfId="0" applyFont="1"/>
    <xf numFmtId="0" fontId="23" fillId="0" borderId="0" xfId="0" applyFont="1"/>
    <xf numFmtId="0" fontId="24" fillId="0" borderId="0" xfId="0" applyFont="1"/>
    <xf numFmtId="0" fontId="22" fillId="2" borderId="0" xfId="0" applyFont="1" applyFill="1" applyAlignment="1">
      <alignment horizontal="center"/>
    </xf>
    <xf numFmtId="0" fontId="23" fillId="0" borderId="0" xfId="0" applyFont="1" applyAlignment="1">
      <alignment shrinkToFit="1"/>
    </xf>
    <xf numFmtId="0" fontId="25" fillId="0" borderId="0" xfId="0" applyFont="1" applyAlignment="1">
      <alignment horizontal="center"/>
    </xf>
    <xf numFmtId="0" fontId="26" fillId="0" borderId="0" xfId="0" applyFont="1"/>
    <xf numFmtId="0" fontId="27" fillId="2" borderId="0" xfId="0" applyFont="1" applyFill="1" applyAlignment="1">
      <alignment horizontal="center"/>
    </xf>
    <xf numFmtId="0" fontId="1" fillId="0" borderId="6" xfId="0" applyFont="1" applyBorder="1" applyAlignment="1">
      <alignment horizontal="left"/>
    </xf>
    <xf numFmtId="0" fontId="1" fillId="2" borderId="0" xfId="0" applyFont="1" applyFill="1" applyAlignment="1">
      <alignment horizontal="center"/>
    </xf>
    <xf numFmtId="0" fontId="28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9" fillId="0" borderId="0" xfId="0" applyFont="1"/>
    <xf numFmtId="0" fontId="30" fillId="0" borderId="0" xfId="0" applyFont="1" applyAlignment="1">
      <alignment horizontal="right"/>
    </xf>
    <xf numFmtId="0" fontId="32" fillId="0" borderId="0" xfId="0" applyFont="1"/>
    <xf numFmtId="49" fontId="30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left" vertical="top" wrapText="1"/>
    </xf>
    <xf numFmtId="0" fontId="30" fillId="0" borderId="0" xfId="0" applyFont="1" applyAlignment="1">
      <alignment horizontal="right" vertical="top"/>
    </xf>
    <xf numFmtId="0" fontId="33" fillId="0" borderId="7" xfId="0" applyFont="1" applyBorder="1" applyAlignment="1">
      <alignment horizontal="right" vertical="top"/>
    </xf>
    <xf numFmtId="49" fontId="33" fillId="0" borderId="7" xfId="0" applyNumberFormat="1" applyFont="1" applyBorder="1" applyAlignment="1">
      <alignment horizontal="left" vertical="top" wrapText="1"/>
    </xf>
    <xf numFmtId="14" fontId="33" fillId="0" borderId="7" xfId="0" applyNumberFormat="1" applyFont="1" applyBorder="1" applyAlignment="1">
      <alignment horizontal="left" vertical="top"/>
    </xf>
    <xf numFmtId="170" fontId="31" fillId="0" borderId="0" xfId="0" applyNumberFormat="1" applyFont="1" applyAlignment="1">
      <alignment horizontal="left" vertical="top"/>
    </xf>
    <xf numFmtId="14" fontId="31" fillId="0" borderId="0" xfId="0" applyNumberFormat="1" applyFont="1" applyAlignment="1">
      <alignment horizontal="left" vertical="top"/>
    </xf>
    <xf numFmtId="0" fontId="25" fillId="0" borderId="0" xfId="0" applyFont="1" applyAlignment="1">
      <alignment horizontal="right" vertical="top"/>
    </xf>
    <xf numFmtId="170" fontId="34" fillId="0" borderId="0" xfId="0" applyNumberFormat="1" applyFont="1" applyAlignment="1">
      <alignment horizontal="left" vertical="top"/>
    </xf>
    <xf numFmtId="14" fontId="34" fillId="0" borderId="0" xfId="0" applyNumberFormat="1" applyFont="1" applyAlignment="1">
      <alignment horizontal="left" vertical="top"/>
    </xf>
    <xf numFmtId="0" fontId="35" fillId="0" borderId="0" xfId="0" applyFont="1" applyAlignment="1">
      <alignment horizontal="center"/>
    </xf>
    <xf numFmtId="49" fontId="31" fillId="0" borderId="8" xfId="0" applyNumberFormat="1" applyFont="1" applyBorder="1" applyAlignment="1">
      <alignment horizontal="left" vertical="top" wrapText="1"/>
    </xf>
    <xf numFmtId="49" fontId="31" fillId="0" borderId="9" xfId="0" applyNumberFormat="1" applyFont="1" applyBorder="1" applyAlignment="1">
      <alignment horizontal="left" vertical="top" wrapText="1"/>
    </xf>
    <xf numFmtId="49" fontId="31" fillId="0" borderId="2" xfId="0" applyNumberFormat="1" applyFont="1" applyBorder="1" applyAlignment="1">
      <alignment horizontal="left" vertical="top" wrapText="1"/>
    </xf>
    <xf numFmtId="49" fontId="34" fillId="0" borderId="10" xfId="0" applyNumberFormat="1" applyFont="1" applyBorder="1"/>
    <xf numFmtId="49" fontId="34" fillId="0" borderId="11" xfId="0" applyNumberFormat="1" applyFont="1" applyBorder="1"/>
    <xf numFmtId="164" fontId="30" fillId="0" borderId="0" xfId="0" applyNumberFormat="1" applyFont="1" applyAlignment="1">
      <alignment horizontal="right" vertical="top"/>
    </xf>
    <xf numFmtId="0" fontId="30" fillId="0" borderId="0" xfId="0" applyFont="1" applyAlignment="1">
      <alignment horizontal="left" vertical="top"/>
    </xf>
    <xf numFmtId="0" fontId="37" fillId="0" borderId="0" xfId="0" applyFont="1"/>
    <xf numFmtId="164" fontId="31" fillId="0" borderId="0" xfId="0" applyNumberFormat="1" applyFont="1" applyAlignment="1">
      <alignment horizontal="right" vertical="top"/>
    </xf>
    <xf numFmtId="0" fontId="3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16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38" fillId="0" borderId="0" xfId="0" applyFont="1"/>
    <xf numFmtId="0" fontId="39" fillId="0" borderId="0" xfId="0" applyFont="1"/>
    <xf numFmtId="0" fontId="30" fillId="0" borderId="13" xfId="0" applyFont="1" applyBorder="1" applyAlignment="1">
      <alignment horizontal="right" vertical="top"/>
    </xf>
    <xf numFmtId="164" fontId="31" fillId="0" borderId="13" xfId="0" applyNumberFormat="1" applyFont="1" applyBorder="1" applyAlignment="1">
      <alignment horizontal="right" vertical="top"/>
    </xf>
    <xf numFmtId="0" fontId="31" fillId="0" borderId="13" xfId="0" applyFont="1" applyBorder="1" applyAlignment="1">
      <alignment horizontal="left" vertical="top"/>
    </xf>
    <xf numFmtId="0" fontId="24" fillId="0" borderId="0" xfId="0" applyFont="1" applyAlignment="1">
      <alignment horizontal="left"/>
    </xf>
    <xf numFmtId="49" fontId="24" fillId="0" borderId="0" xfId="0" applyNumberFormat="1" applyFont="1" applyAlignment="1">
      <alignment horizontal="left"/>
    </xf>
    <xf numFmtId="0" fontId="31" fillId="0" borderId="4" xfId="0" applyFont="1" applyBorder="1" applyAlignment="1">
      <alignment horizontal="left" vertical="top"/>
    </xf>
    <xf numFmtId="49" fontId="31" fillId="0" borderId="0" xfId="0" applyNumberFormat="1" applyFont="1" applyAlignment="1">
      <alignment horizontal="left" vertical="top"/>
    </xf>
    <xf numFmtId="0" fontId="2" fillId="0" borderId="14" xfId="0" applyFont="1" applyBorder="1"/>
    <xf numFmtId="49" fontId="14" fillId="0" borderId="0" xfId="0" applyNumberFormat="1" applyFont="1"/>
    <xf numFmtId="49" fontId="16" fillId="0" borderId="0" xfId="0" applyNumberFormat="1" applyFont="1"/>
    <xf numFmtId="49" fontId="16" fillId="0" borderId="0" xfId="0" applyNumberFormat="1" applyFont="1" applyAlignment="1">
      <alignment horizontal="left" vertical="top" wrapText="1"/>
    </xf>
    <xf numFmtId="49" fontId="16" fillId="0" borderId="3" xfId="0" applyNumberFormat="1" applyFont="1" applyBorder="1"/>
    <xf numFmtId="164" fontId="16" fillId="0" borderId="5" xfId="0" applyNumberFormat="1" applyFont="1" applyBorder="1"/>
    <xf numFmtId="164" fontId="16" fillId="0" borderId="0" xfId="0" applyNumberFormat="1" applyFont="1"/>
    <xf numFmtId="164" fontId="16" fillId="0" borderId="3" xfId="0" applyNumberFormat="1" applyFont="1" applyBorder="1"/>
    <xf numFmtId="168" fontId="16" fillId="0" borderId="0" xfId="0" applyNumberFormat="1" applyFont="1"/>
    <xf numFmtId="168" fontId="16" fillId="0" borderId="5" xfId="0" applyNumberFormat="1" applyFont="1" applyBorder="1"/>
    <xf numFmtId="168" fontId="17" fillId="0" borderId="0" xfId="0" applyNumberFormat="1" applyFont="1"/>
    <xf numFmtId="168" fontId="16" fillId="0" borderId="3" xfId="0" applyNumberFormat="1" applyFont="1" applyBorder="1"/>
    <xf numFmtId="164" fontId="17" fillId="0" borderId="0" xfId="0" applyNumberFormat="1" applyFont="1"/>
    <xf numFmtId="1" fontId="16" fillId="0" borderId="0" xfId="0" applyNumberFormat="1" applyFont="1"/>
    <xf numFmtId="1" fontId="16" fillId="0" borderId="5" xfId="0" applyNumberFormat="1" applyFont="1" applyBorder="1"/>
    <xf numFmtId="1" fontId="17" fillId="0" borderId="0" xfId="0" applyNumberFormat="1" applyFont="1"/>
    <xf numFmtId="1" fontId="16" fillId="0" borderId="3" xfId="0" applyNumberFormat="1" applyFont="1" applyBorder="1"/>
    <xf numFmtId="0" fontId="5" fillId="0" borderId="3" xfId="0" applyFont="1" applyBorder="1"/>
    <xf numFmtId="49" fontId="5" fillId="0" borderId="3" xfId="0" applyNumberFormat="1" applyFont="1" applyBorder="1"/>
    <xf numFmtId="164" fontId="5" fillId="0" borderId="3" xfId="0" applyNumberFormat="1" applyFont="1" applyBorder="1" applyAlignment="1">
      <alignment horizontal="right"/>
    </xf>
    <xf numFmtId="168" fontId="5" fillId="0" borderId="3" xfId="0" applyNumberFormat="1" applyFont="1" applyBorder="1" applyAlignment="1">
      <alignment horizontal="right"/>
    </xf>
    <xf numFmtId="1" fontId="5" fillId="0" borderId="3" xfId="0" applyNumberFormat="1" applyFont="1" applyBorder="1" applyAlignment="1">
      <alignment horizontal="right"/>
    </xf>
    <xf numFmtId="49" fontId="11" fillId="0" borderId="0" xfId="0" applyNumberFormat="1" applyFont="1" applyAlignment="1">
      <alignment horizontal="left" vertical="top"/>
    </xf>
    <xf numFmtId="164" fontId="11" fillId="0" borderId="0" xfId="0" applyNumberFormat="1" applyFont="1" applyAlignment="1">
      <alignment horizontal="right" vertical="top"/>
    </xf>
    <xf numFmtId="168" fontId="11" fillId="0" borderId="0" xfId="0" applyNumberFormat="1" applyFont="1"/>
    <xf numFmtId="164" fontId="11" fillId="0" borderId="0" xfId="0" applyNumberFormat="1" applyFont="1"/>
    <xf numFmtId="1" fontId="11" fillId="0" borderId="0" xfId="0" applyNumberFormat="1" applyFont="1"/>
    <xf numFmtId="49" fontId="11" fillId="0" borderId="0" xfId="0" applyNumberFormat="1" applyFont="1" applyAlignment="1">
      <alignment horizontal="left" vertical="top" indent="1"/>
    </xf>
    <xf numFmtId="49" fontId="13" fillId="0" borderId="0" xfId="0" applyNumberFormat="1" applyFont="1" applyAlignment="1">
      <alignment horizontal="left" vertical="top" indent="1"/>
    </xf>
    <xf numFmtId="164" fontId="13" fillId="0" borderId="0" xfId="0" applyNumberFormat="1" applyFont="1" applyAlignment="1">
      <alignment horizontal="right" vertical="top"/>
    </xf>
    <xf numFmtId="168" fontId="13" fillId="0" borderId="0" xfId="0" applyNumberFormat="1" applyFont="1"/>
    <xf numFmtId="164" fontId="13" fillId="0" borderId="0" xfId="0" applyNumberFormat="1" applyFont="1"/>
    <xf numFmtId="1" fontId="13" fillId="0" borderId="0" xfId="0" applyNumberFormat="1" applyFont="1"/>
    <xf numFmtId="49" fontId="13" fillId="0" borderId="3" xfId="0" applyNumberFormat="1" applyFont="1" applyBorder="1" applyAlignment="1">
      <alignment horizontal="left" vertical="top" indent="1"/>
    </xf>
    <xf numFmtId="164" fontId="13" fillId="0" borderId="3" xfId="0" applyNumberFormat="1" applyFont="1" applyBorder="1" applyAlignment="1">
      <alignment horizontal="right" vertical="top"/>
    </xf>
    <xf numFmtId="168" fontId="13" fillId="0" borderId="3" xfId="0" applyNumberFormat="1" applyFont="1" applyBorder="1"/>
    <xf numFmtId="164" fontId="13" fillId="0" borderId="3" xfId="0" applyNumberFormat="1" applyFont="1" applyBorder="1"/>
    <xf numFmtId="1" fontId="13" fillId="0" borderId="3" xfId="0" applyNumberFormat="1" applyFont="1" applyBorder="1"/>
    <xf numFmtId="49" fontId="12" fillId="0" borderId="0" xfId="0" applyNumberFormat="1" applyFont="1" applyAlignment="1">
      <alignment horizontal="left" vertical="top"/>
    </xf>
    <xf numFmtId="164" fontId="12" fillId="0" borderId="0" xfId="0" applyNumberFormat="1" applyFont="1" applyAlignment="1">
      <alignment horizontal="right" vertical="top"/>
    </xf>
    <xf numFmtId="168" fontId="12" fillId="0" borderId="0" xfId="0" applyNumberFormat="1" applyFont="1"/>
    <xf numFmtId="164" fontId="12" fillId="0" borderId="0" xfId="0" applyNumberFormat="1" applyFont="1"/>
    <xf numFmtId="1" fontId="12" fillId="0" borderId="0" xfId="0" applyNumberFormat="1" applyFont="1"/>
    <xf numFmtId="0" fontId="6" fillId="0" borderId="0" xfId="0" applyFont="1" applyAlignment="1">
      <alignment horizontal="right" vertical="top"/>
    </xf>
    <xf numFmtId="49" fontId="6" fillId="0" borderId="0" xfId="0" applyNumberFormat="1" applyFont="1" applyAlignment="1">
      <alignment horizontal="left" vertical="top" wrapText="1"/>
    </xf>
    <xf numFmtId="164" fontId="6" fillId="0" borderId="0" xfId="0" applyNumberFormat="1" applyFont="1" applyAlignment="1">
      <alignment horizontal="right" vertical="top"/>
    </xf>
    <xf numFmtId="168" fontId="6" fillId="0" borderId="0" xfId="0" applyNumberFormat="1" applyFont="1" applyAlignment="1">
      <alignment horizontal="right" vertical="top"/>
    </xf>
    <xf numFmtId="1" fontId="6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49" fontId="7" fillId="0" borderId="0" xfId="0" applyNumberFormat="1" applyFont="1" applyAlignment="1">
      <alignment horizontal="left" vertical="top" wrapText="1" indent="1"/>
    </xf>
    <xf numFmtId="164" fontId="7" fillId="0" borderId="0" xfId="0" applyNumberFormat="1" applyFont="1" applyAlignment="1">
      <alignment horizontal="right" vertical="top"/>
    </xf>
    <xf numFmtId="168" fontId="7" fillId="0" borderId="0" xfId="0" applyNumberFormat="1" applyFont="1" applyAlignment="1">
      <alignment horizontal="right" vertical="top"/>
    </xf>
    <xf numFmtId="1" fontId="7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 vertical="top"/>
    </xf>
    <xf numFmtId="49" fontId="5" fillId="0" borderId="0" xfId="0" applyNumberFormat="1" applyFont="1" applyAlignment="1">
      <alignment horizontal="left" vertical="top" wrapText="1" indent="2"/>
    </xf>
    <xf numFmtId="164" fontId="5" fillId="0" borderId="0" xfId="0" applyNumberFormat="1" applyFont="1" applyAlignment="1">
      <alignment horizontal="right" vertical="top"/>
    </xf>
    <xf numFmtId="168" fontId="5" fillId="0" borderId="0" xfId="0" applyNumberFormat="1" applyFont="1" applyAlignment="1">
      <alignment horizontal="right" vertical="top"/>
    </xf>
    <xf numFmtId="1" fontId="5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left" vertical="top"/>
    </xf>
    <xf numFmtId="0" fontId="26" fillId="0" borderId="0" xfId="0" applyFont="1" applyAlignment="1">
      <alignment horizontal="center" vertical="top"/>
    </xf>
    <xf numFmtId="1" fontId="14" fillId="0" borderId="0" xfId="0" applyNumberFormat="1" applyFont="1"/>
    <xf numFmtId="49" fontId="16" fillId="0" borderId="5" xfId="0" applyNumberFormat="1" applyFont="1" applyBorder="1"/>
    <xf numFmtId="49" fontId="19" fillId="0" borderId="0" xfId="0" applyNumberFormat="1" applyFont="1" applyAlignment="1">
      <alignment horizontal="center"/>
    </xf>
    <xf numFmtId="49" fontId="19" fillId="0" borderId="0" xfId="0" applyNumberFormat="1" applyFont="1"/>
    <xf numFmtId="49" fontId="17" fillId="0" borderId="0" xfId="0" applyNumberFormat="1" applyFont="1"/>
    <xf numFmtId="165" fontId="16" fillId="0" borderId="0" xfId="0" applyNumberFormat="1" applyFont="1"/>
    <xf numFmtId="165" fontId="16" fillId="0" borderId="5" xfId="0" applyNumberFormat="1" applyFont="1" applyBorder="1"/>
    <xf numFmtId="49" fontId="19" fillId="0" borderId="0" xfId="0" applyNumberFormat="1" applyFont="1" applyAlignment="1">
      <alignment horizontal="left"/>
    </xf>
    <xf numFmtId="49" fontId="14" fillId="2" borderId="0" xfId="0" applyNumberFormat="1" applyFont="1" applyFill="1" applyAlignment="1">
      <alignment horizontal="center"/>
    </xf>
    <xf numFmtId="49" fontId="14" fillId="0" borderId="0" xfId="0" applyNumberFormat="1" applyFont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19" fillId="0" borderId="0" xfId="0" applyNumberFormat="1" applyFont="1" applyAlignment="1">
      <alignment horizontal="right"/>
    </xf>
    <xf numFmtId="49" fontId="16" fillId="0" borderId="0" xfId="0" applyNumberFormat="1" applyFont="1" applyAlignment="1">
      <alignment horizontal="right"/>
    </xf>
    <xf numFmtId="1" fontId="5" fillId="0" borderId="3" xfId="0" applyNumberFormat="1" applyFont="1" applyBorder="1"/>
    <xf numFmtId="1" fontId="5" fillId="0" borderId="3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165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left"/>
    </xf>
    <xf numFmtId="1" fontId="6" fillId="0" borderId="0" xfId="0" applyNumberFormat="1" applyFont="1"/>
    <xf numFmtId="49" fontId="6" fillId="0" borderId="0" xfId="0" applyNumberFormat="1" applyFont="1"/>
    <xf numFmtId="168" fontId="6" fillId="0" borderId="0" xfId="0" applyNumberFormat="1" applyFont="1"/>
    <xf numFmtId="165" fontId="6" fillId="0" borderId="0" xfId="0" applyNumberFormat="1" applyFont="1"/>
    <xf numFmtId="164" fontId="6" fillId="0" borderId="0" xfId="0" applyNumberFormat="1" applyFont="1"/>
    <xf numFmtId="1" fontId="7" fillId="0" borderId="0" xfId="0" applyNumberFormat="1" applyFont="1"/>
    <xf numFmtId="49" fontId="7" fillId="0" borderId="0" xfId="0" applyNumberFormat="1" applyFont="1"/>
    <xf numFmtId="49" fontId="7" fillId="0" borderId="0" xfId="0" applyNumberFormat="1" applyFont="1" applyAlignment="1">
      <alignment horizontal="left" vertical="top" wrapText="1"/>
    </xf>
    <xf numFmtId="168" fontId="7" fillId="0" borderId="0" xfId="0" applyNumberFormat="1" applyFont="1"/>
    <xf numFmtId="165" fontId="7" fillId="0" borderId="0" xfId="0" applyNumberFormat="1" applyFont="1"/>
    <xf numFmtId="164" fontId="7" fillId="0" borderId="0" xfId="0" applyNumberFormat="1" applyFont="1"/>
    <xf numFmtId="1" fontId="5" fillId="0" borderId="0" xfId="0" applyNumberFormat="1" applyFont="1"/>
    <xf numFmtId="49" fontId="5" fillId="0" borderId="0" xfId="0" applyNumberFormat="1" applyFont="1"/>
    <xf numFmtId="49" fontId="5" fillId="0" borderId="0" xfId="0" applyNumberFormat="1" applyFont="1" applyAlignment="1">
      <alignment horizontal="left" vertical="top" wrapText="1"/>
    </xf>
    <xf numFmtId="168" fontId="5" fillId="0" borderId="0" xfId="0" applyNumberFormat="1" applyFont="1"/>
    <xf numFmtId="165" fontId="5" fillId="0" borderId="0" xfId="0" applyNumberFormat="1" applyFont="1"/>
    <xf numFmtId="164" fontId="5" fillId="0" borderId="0" xfId="0" applyNumberFormat="1" applyFont="1"/>
    <xf numFmtId="1" fontId="8" fillId="0" borderId="0" xfId="0" applyNumberFormat="1" applyFont="1" applyAlignment="1">
      <alignment horizontal="right" vertical="top"/>
    </xf>
    <xf numFmtId="1" fontId="8" fillId="0" borderId="1" xfId="0" applyNumberFormat="1" applyFont="1" applyBorder="1" applyAlignment="1">
      <alignment horizontal="center" vertical="top"/>
    </xf>
    <xf numFmtId="49" fontId="8" fillId="0" borderId="2" xfId="0" applyNumberFormat="1" applyFont="1" applyBorder="1" applyAlignment="1">
      <alignment horizontal="center" vertical="top"/>
    </xf>
    <xf numFmtId="49" fontId="8" fillId="0" borderId="2" xfId="0" applyNumberFormat="1" applyFont="1" applyBorder="1" applyAlignment="1">
      <alignment horizontal="left" vertical="top"/>
    </xf>
    <xf numFmtId="49" fontId="8" fillId="0" borderId="2" xfId="0" applyNumberFormat="1" applyFont="1" applyBorder="1" applyAlignment="1">
      <alignment horizontal="left" vertical="top" wrapText="1"/>
    </xf>
    <xf numFmtId="168" fontId="8" fillId="0" borderId="2" xfId="0" applyNumberFormat="1" applyFont="1" applyBorder="1" applyAlignment="1">
      <alignment horizontal="right" vertical="top"/>
    </xf>
    <xf numFmtId="165" fontId="8" fillId="0" borderId="2" xfId="0" applyNumberFormat="1" applyFont="1" applyBorder="1" applyAlignment="1" applyProtection="1">
      <alignment horizontal="right" vertical="top"/>
      <protection locked="0"/>
    </xf>
    <xf numFmtId="164" fontId="8" fillId="0" borderId="2" xfId="0" applyNumberFormat="1" applyFont="1" applyBorder="1" applyAlignment="1">
      <alignment horizontal="right" vertical="top"/>
    </xf>
    <xf numFmtId="1" fontId="8" fillId="0" borderId="2" xfId="0" applyNumberFormat="1" applyFont="1" applyBorder="1" applyAlignment="1">
      <alignment horizontal="right" vertical="top"/>
    </xf>
    <xf numFmtId="0" fontId="9" fillId="0" borderId="0" xfId="0" applyFont="1"/>
    <xf numFmtId="1" fontId="9" fillId="0" borderId="0" xfId="0" applyNumberFormat="1" applyFont="1"/>
    <xf numFmtId="49" fontId="9" fillId="0" borderId="0" xfId="0" applyNumberFormat="1" applyFont="1"/>
    <xf numFmtId="49" fontId="9" fillId="0" borderId="0" xfId="0" applyNumberFormat="1" applyFont="1" applyAlignment="1">
      <alignment horizontal="left" vertical="top" wrapText="1"/>
    </xf>
    <xf numFmtId="168" fontId="9" fillId="0" borderId="0" xfId="0" applyNumberFormat="1" applyFont="1"/>
    <xf numFmtId="164" fontId="9" fillId="0" borderId="0" xfId="0" applyNumberFormat="1" applyFont="1"/>
    <xf numFmtId="49" fontId="9" fillId="0" borderId="0" xfId="0" applyNumberFormat="1" applyFont="1" applyAlignment="1">
      <alignment horizontal="right" vertical="top"/>
    </xf>
    <xf numFmtId="0" fontId="18" fillId="0" borderId="0" xfId="0" applyFont="1"/>
    <xf numFmtId="1" fontId="18" fillId="0" borderId="0" xfId="0" applyNumberFormat="1" applyFont="1"/>
    <xf numFmtId="49" fontId="18" fillId="0" borderId="0" xfId="0" applyNumberFormat="1" applyFont="1"/>
    <xf numFmtId="49" fontId="18" fillId="0" borderId="0" xfId="0" applyNumberFormat="1" applyFont="1" applyAlignment="1">
      <alignment horizontal="left" vertical="top" wrapText="1"/>
    </xf>
    <xf numFmtId="168" fontId="18" fillId="0" borderId="0" xfId="0" applyNumberFormat="1" applyFont="1" applyAlignment="1">
      <alignment horizontal="right" vertical="top"/>
    </xf>
    <xf numFmtId="165" fontId="18" fillId="0" borderId="0" xfId="0" applyNumberFormat="1" applyFont="1"/>
    <xf numFmtId="164" fontId="18" fillId="0" borderId="0" xfId="0" applyNumberFormat="1" applyFont="1"/>
    <xf numFmtId="168" fontId="18" fillId="0" borderId="0" xfId="0" applyNumberFormat="1" applyFont="1"/>
    <xf numFmtId="49" fontId="18" fillId="0" borderId="0" xfId="0" applyNumberFormat="1" applyFont="1" applyAlignment="1">
      <alignment horizontal="right" vertical="top"/>
    </xf>
    <xf numFmtId="49" fontId="16" fillId="0" borderId="4" xfId="0" applyNumberFormat="1" applyFont="1" applyBorder="1"/>
    <xf numFmtId="0" fontId="10" fillId="0" borderId="3" xfId="0" applyFont="1" applyBorder="1"/>
    <xf numFmtId="49" fontId="10" fillId="0" borderId="3" xfId="0" applyNumberFormat="1" applyFont="1" applyBorder="1" applyAlignment="1">
      <alignment horizontal="left"/>
    </xf>
    <xf numFmtId="0" fontId="10" fillId="0" borderId="3" xfId="0" applyFont="1" applyBorder="1" applyAlignment="1">
      <alignment horizontal="right"/>
    </xf>
    <xf numFmtId="0" fontId="3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6" xfId="0" applyFont="1" applyBorder="1" applyAlignment="1">
      <alignment horizontal="center"/>
    </xf>
    <xf numFmtId="0" fontId="22" fillId="0" borderId="0" xfId="0" applyFont="1" applyAlignment="1">
      <alignment horizontal="center"/>
    </xf>
    <xf numFmtId="49" fontId="31" fillId="0" borderId="0" xfId="0" applyNumberFormat="1" applyFont="1" applyAlignment="1">
      <alignment horizontal="left" vertical="top" wrapText="1"/>
    </xf>
    <xf numFmtId="49" fontId="33" fillId="0" borderId="7" xfId="0" applyNumberFormat="1" applyFont="1" applyBorder="1" applyAlignment="1">
      <alignment horizontal="left" vertical="top" wrapText="1"/>
    </xf>
    <xf numFmtId="0" fontId="1" fillId="0" borderId="12" xfId="0" applyFont="1" applyBorder="1" applyAlignment="1">
      <alignment horizontal="center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49" fontId="31" fillId="0" borderId="0" xfId="0" applyNumberFormat="1" applyFont="1" applyAlignment="1">
      <alignment horizontal="right" vertical="top" wrapText="1"/>
    </xf>
    <xf numFmtId="49" fontId="9" fillId="0" borderId="0" xfId="0" applyNumberFormat="1" applyFont="1" applyAlignment="1">
      <alignment horizontal="left" vertical="top" wrapText="1"/>
    </xf>
    <xf numFmtId="168" fontId="9" fillId="0" borderId="0" xfId="0" applyNumberFormat="1" applyFont="1" applyAlignment="1">
      <alignment horizontal="left" vertical="top" wrapText="1"/>
    </xf>
    <xf numFmtId="165" fontId="9" fillId="0" borderId="0" xfId="0" applyNumberFormat="1" applyFont="1" applyAlignment="1">
      <alignment horizontal="left" vertical="top" wrapText="1"/>
    </xf>
    <xf numFmtId="164" fontId="9" fillId="0" borderId="0" xfId="0" applyNumberFormat="1" applyFont="1" applyAlignment="1">
      <alignment horizontal="left" vertical="top" wrapText="1"/>
    </xf>
    <xf numFmtId="49" fontId="16" fillId="0" borderId="5" xfId="0" applyNumberFormat="1" applyFont="1" applyBorder="1" applyAlignment="1">
      <alignment horizontal="right"/>
    </xf>
    <xf numFmtId="49" fontId="5" fillId="0" borderId="3" xfId="0" applyNumberFormat="1" applyFont="1" applyBorder="1" applyAlignment="1">
      <alignment horizontal="right"/>
    </xf>
    <xf numFmtId="49" fontId="6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right"/>
    </xf>
    <xf numFmtId="49" fontId="8" fillId="0" borderId="2" xfId="0" applyNumberFormat="1" applyFont="1" applyBorder="1" applyAlignment="1">
      <alignment horizontal="right" vertical="top"/>
    </xf>
    <xf numFmtId="49" fontId="9" fillId="0" borderId="0" xfId="0" applyNumberFormat="1" applyFont="1" applyAlignment="1">
      <alignment horizontal="right"/>
    </xf>
    <xf numFmtId="49" fontId="18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600075</xdr:colOff>
      <xdr:row>0</xdr:row>
      <xdr:rowOff>57150</xdr:rowOff>
    </xdr:from>
    <xdr:to>
      <xdr:col>5</xdr:col>
      <xdr:colOff>1781175</xdr:colOff>
      <xdr:row>2</xdr:row>
      <xdr:rowOff>38100</xdr:rowOff>
    </xdr:to>
    <xdr:pic>
      <xdr:nvPicPr>
        <xdr:cNvPr id="1025" name="Obrázek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J51"/>
  <sheetViews>
    <sheetView showGridLines="0" topLeftCell="B1" zoomScaleNormal="100" workbookViewId="0">
      <selection activeCell="B14" sqref="B14"/>
    </sheetView>
  </sheetViews>
  <sheetFormatPr defaultColWidth="9.140625" defaultRowHeight="12" x14ac:dyDescent="0.2"/>
  <cols>
    <col min="1" max="1" width="9.42578125" style="8" hidden="1" customWidth="1"/>
    <col min="2" max="2" width="4.7109375" style="8" customWidth="1"/>
    <col min="3" max="6" width="32.7109375" style="16" customWidth="1"/>
    <col min="7" max="9" width="9.140625" style="16"/>
    <col min="10" max="10" width="96" style="16" hidden="1" customWidth="1"/>
    <col min="11" max="16384" width="9.140625" style="8"/>
  </cols>
  <sheetData>
    <row r="1" spans="1:10" x14ac:dyDescent="0.2">
      <c r="A1" s="7"/>
      <c r="B1" s="7"/>
      <c r="C1" s="19" t="s">
        <v>45</v>
      </c>
    </row>
    <row r="2" spans="1:10" x14ac:dyDescent="0.2">
      <c r="A2" s="11">
        <v>0</v>
      </c>
      <c r="C2" s="19" t="s">
        <v>46</v>
      </c>
    </row>
    <row r="3" spans="1:10" x14ac:dyDescent="0.2">
      <c r="A3" s="11">
        <f t="array" ref="A3">INDEX(VAT_RATES,MATCH(0,COUNTIF($A$1:A2,VAT_RATES),0))</f>
        <v>21</v>
      </c>
      <c r="C3" s="19" t="s">
        <v>47</v>
      </c>
    </row>
    <row r="4" spans="1:10" s="17" customFormat="1" ht="16.5" x14ac:dyDescent="0.25">
      <c r="A4" s="17" t="e">
        <f t="array" ref="A4">INDEX(VAT_RATES,MATCH(0,COUNTIF($A$1:A3,VAT_RATES),0))</f>
        <v>#N/A</v>
      </c>
      <c r="C4" s="195" t="s">
        <v>48</v>
      </c>
      <c r="D4" s="195"/>
      <c r="E4" s="195"/>
      <c r="F4" s="195"/>
      <c r="J4" s="21" t="s">
        <v>49</v>
      </c>
    </row>
    <row r="5" spans="1:10" x14ac:dyDescent="0.2">
      <c r="A5" s="11" t="e">
        <f t="array" ref="A5">INDEX(VAT_RATES,MATCH(0,COUNTIF($A$1:A4,VAT_RATES),0))</f>
        <v>#N/A</v>
      </c>
      <c r="C5" s="22"/>
      <c r="D5" s="23"/>
      <c r="E5" s="23"/>
      <c r="F5" s="23"/>
      <c r="G5" s="24"/>
      <c r="H5" s="24"/>
      <c r="J5" s="25"/>
    </row>
    <row r="6" spans="1:10" s="1" customFormat="1" ht="15.75" x14ac:dyDescent="0.25">
      <c r="A6" s="1">
        <f>SUMIF(GROUP_ID,"",ITEM_PRICES)</f>
        <v>0</v>
      </c>
      <c r="C6" s="26"/>
      <c r="D6" s="194" t="s">
        <v>50</v>
      </c>
      <c r="E6" s="194"/>
      <c r="F6" s="26"/>
      <c r="J6" s="27">
        <f ca="1">CELL("width",D4)+CELL("width",E4)+CELL("width",F4)</f>
        <v>96</v>
      </c>
    </row>
    <row r="7" spans="1:10" s="16" customFormat="1" ht="8.25" x14ac:dyDescent="0.15">
      <c r="A7" s="16">
        <f>IF(ISNUMBER($A$3),SUMIF(VAT_RATES,$A$3,ITEM_PRICES),0)</f>
        <v>0</v>
      </c>
      <c r="C7" s="28"/>
      <c r="D7" s="23"/>
      <c r="E7" s="29"/>
      <c r="F7" s="28"/>
      <c r="H7" s="24"/>
      <c r="J7" s="30"/>
    </row>
    <row r="8" spans="1:10" s="18" customFormat="1" x14ac:dyDescent="0.2">
      <c r="A8" s="18">
        <f>IF(ISNUMBER($A$4),SUMIF(VAT_RATES,$A$4,ITEM_PRICES),0)</f>
        <v>0</v>
      </c>
      <c r="C8" s="31" t="s">
        <v>51</v>
      </c>
      <c r="D8" s="192"/>
      <c r="E8" s="193"/>
      <c r="F8" s="193"/>
      <c r="H8" s="32"/>
    </row>
    <row r="9" spans="1:10" s="18" customFormat="1" x14ac:dyDescent="0.2">
      <c r="A9" s="18">
        <f>IF(ISNUMBER($A$5),SUMIF(VAT_RATES,$A$5,ITEM_PRICES),0)</f>
        <v>0</v>
      </c>
      <c r="C9" s="33" t="s">
        <v>52</v>
      </c>
      <c r="D9" s="196" t="s">
        <v>53</v>
      </c>
      <c r="E9" s="196"/>
      <c r="F9" s="196"/>
      <c r="H9" s="32"/>
      <c r="J9" s="34" t="str">
        <f>D9</f>
        <v>Oplocení areálu - vrty HV 701 a HV 702</v>
      </c>
    </row>
    <row r="10" spans="1:10" s="18" customFormat="1" x14ac:dyDescent="0.2">
      <c r="A10" s="18" t="str">
        <f>IF($A7=0,"","DPH " &amp; $A3 &amp; " % ze základny: " &amp; TEXT($A7,"# ##0")&amp;":")</f>
        <v/>
      </c>
      <c r="C10" s="35" t="s">
        <v>54</v>
      </c>
      <c r="D10" s="196"/>
      <c r="E10" s="196"/>
      <c r="F10" s="196"/>
      <c r="H10" s="32"/>
      <c r="J10" s="34">
        <f>D10</f>
        <v>0</v>
      </c>
    </row>
    <row r="11" spans="1:10" s="18" customFormat="1" x14ac:dyDescent="0.2">
      <c r="A11" s="18" t="str">
        <f>IF($A8=0,"","DPH " &amp; $A4 &amp; " % ze základny: " &amp; TEXT($A8,"# ##0")&amp;":")</f>
        <v/>
      </c>
      <c r="C11" s="35" t="s">
        <v>55</v>
      </c>
      <c r="D11" s="196" t="s">
        <v>56</v>
      </c>
      <c r="E11" s="196"/>
      <c r="F11" s="196"/>
      <c r="H11" s="32"/>
      <c r="J11" s="34" t="str">
        <f>D11</f>
        <v>Nabídka</v>
      </c>
    </row>
    <row r="12" spans="1:10" s="18" customFormat="1" x14ac:dyDescent="0.2">
      <c r="A12" s="18" t="str">
        <f>IF($A9=0,"","DPH " &amp; $A5 &amp; " % ze základny: " &amp; TEXT($A9,"# ##0")&amp;":")</f>
        <v/>
      </c>
      <c r="C12" s="35" t="s">
        <v>57</v>
      </c>
      <c r="D12" s="196"/>
      <c r="E12" s="196"/>
      <c r="F12" s="196"/>
      <c r="H12" s="32"/>
      <c r="J12" s="34">
        <f>D12</f>
        <v>0</v>
      </c>
    </row>
    <row r="13" spans="1:10" s="18" customFormat="1" x14ac:dyDescent="0.2">
      <c r="A13" s="18" t="str">
        <f>IF($A7=0,"",$A7*$A3/100)</f>
        <v/>
      </c>
      <c r="C13" s="36" t="s">
        <v>58</v>
      </c>
      <c r="D13" s="37"/>
      <c r="E13" s="36" t="s">
        <v>59</v>
      </c>
      <c r="F13" s="38"/>
      <c r="H13" s="32"/>
      <c r="J13" s="32"/>
    </row>
    <row r="14" spans="1:10" s="18" customFormat="1" x14ac:dyDescent="0.2">
      <c r="A14" s="18" t="str">
        <f>IF($A8=0,"",$A8*$A4/100)</f>
        <v/>
      </c>
      <c r="C14" s="35" t="s">
        <v>60</v>
      </c>
      <c r="D14" s="39">
        <v>45121.440253125002</v>
      </c>
      <c r="E14" s="35" t="s">
        <v>61</v>
      </c>
      <c r="F14" s="40"/>
      <c r="H14" s="32"/>
    </row>
    <row r="15" spans="1:10" x14ac:dyDescent="0.2">
      <c r="A15" s="11" t="str">
        <f>IF($A9=0,"",$A9*$A5/100)</f>
        <v/>
      </c>
      <c r="C15" s="41"/>
      <c r="D15" s="42"/>
      <c r="E15" s="41"/>
      <c r="F15" s="43"/>
      <c r="H15" s="24"/>
    </row>
    <row r="16" spans="1:10" x14ac:dyDescent="0.2">
      <c r="A16" s="6"/>
      <c r="B16" s="6"/>
      <c r="C16" s="44" t="s">
        <v>62</v>
      </c>
      <c r="D16" s="44" t="s">
        <v>63</v>
      </c>
      <c r="E16" s="44" t="s">
        <v>64</v>
      </c>
      <c r="F16" s="44" t="s">
        <v>65</v>
      </c>
      <c r="H16" s="24"/>
    </row>
    <row r="17" spans="3:8" s="18" customFormat="1" x14ac:dyDescent="0.2">
      <c r="C17" s="45" t="s">
        <v>66</v>
      </c>
      <c r="D17" s="46" t="s">
        <v>67</v>
      </c>
      <c r="E17" s="46"/>
      <c r="F17" s="47" t="s">
        <v>68</v>
      </c>
      <c r="H17" s="32"/>
    </row>
    <row r="18" spans="3:8" x14ac:dyDescent="0.2">
      <c r="C18" s="48"/>
      <c r="D18" s="48"/>
      <c r="E18" s="48"/>
      <c r="F18" s="48"/>
      <c r="H18" s="24"/>
    </row>
    <row r="19" spans="3:8" x14ac:dyDescent="0.2">
      <c r="C19" s="44" t="s">
        <v>69</v>
      </c>
      <c r="D19" s="199" t="s">
        <v>70</v>
      </c>
      <c r="E19" s="200"/>
      <c r="F19" s="200"/>
      <c r="H19" s="24"/>
    </row>
    <row r="20" spans="3:8" s="18" customFormat="1" x14ac:dyDescent="0.2">
      <c r="C20" s="37" t="s">
        <v>71</v>
      </c>
      <c r="D20" s="197" t="s">
        <v>71</v>
      </c>
      <c r="E20" s="197"/>
      <c r="F20" s="197"/>
      <c r="H20" s="32"/>
    </row>
    <row r="21" spans="3:8" x14ac:dyDescent="0.2">
      <c r="C21" s="49"/>
      <c r="D21" s="49"/>
      <c r="E21" s="49"/>
      <c r="F21" s="49"/>
      <c r="H21" s="24"/>
    </row>
    <row r="22" spans="3:8" s="1" customFormat="1" ht="15.75" x14ac:dyDescent="0.25">
      <c r="C22" s="198" t="s">
        <v>72</v>
      </c>
      <c r="D22" s="198"/>
      <c r="E22" s="198"/>
      <c r="F22" s="198"/>
    </row>
    <row r="23" spans="3:8" x14ac:dyDescent="0.2">
      <c r="C23" s="44" t="s">
        <v>73</v>
      </c>
      <c r="D23" s="44" t="s">
        <v>74</v>
      </c>
      <c r="E23" s="44" t="s">
        <v>75</v>
      </c>
      <c r="F23" s="44" t="s">
        <v>76</v>
      </c>
      <c r="H23" s="24"/>
    </row>
    <row r="24" spans="3:8" s="18" customFormat="1" x14ac:dyDescent="0.2">
      <c r="C24" s="45" t="s">
        <v>77</v>
      </c>
      <c r="D24" s="46" t="s">
        <v>78</v>
      </c>
      <c r="E24" s="46"/>
      <c r="F24" s="47"/>
      <c r="H24" s="32"/>
    </row>
    <row r="25" spans="3:8" x14ac:dyDescent="0.2">
      <c r="C25" s="48"/>
      <c r="D25" s="48"/>
      <c r="E25" s="48"/>
      <c r="F25" s="48"/>
      <c r="H25" s="24"/>
    </row>
    <row r="26" spans="3:8" s="18" customFormat="1" x14ac:dyDescent="0.2">
      <c r="C26" s="35"/>
      <c r="D26" s="35" t="s">
        <v>79</v>
      </c>
      <c r="E26" s="50">
        <f ca="1">INDIRECT("A7")</f>
        <v>0</v>
      </c>
      <c r="F26" s="51" t="s">
        <v>80</v>
      </c>
      <c r="G26" s="52"/>
      <c r="H26" s="32"/>
    </row>
    <row r="27" spans="3:8" s="18" customFormat="1" x14ac:dyDescent="0.2">
      <c r="C27" s="35"/>
      <c r="D27" s="35" t="s">
        <v>81</v>
      </c>
      <c r="E27" s="53">
        <f ca="1">SUM(E28:E29)</f>
        <v>0</v>
      </c>
      <c r="F27" s="54" t="str">
        <f>F26</f>
        <v>Kč</v>
      </c>
      <c r="G27" s="52"/>
      <c r="H27" s="32"/>
    </row>
    <row r="28" spans="3:8" s="19" customFormat="1" ht="11.25" x14ac:dyDescent="0.2">
      <c r="C28" s="55"/>
      <c r="D28" s="55" t="str">
        <f ca="1">INDIRECT("A11")</f>
        <v/>
      </c>
      <c r="E28" s="56" t="str">
        <f ca="1">INDIRECT("A14")</f>
        <v/>
      </c>
      <c r="F28" s="57" t="str">
        <f ca="1">IF(D28="","",F26)</f>
        <v/>
      </c>
      <c r="G28" s="58"/>
      <c r="H28" s="59"/>
    </row>
    <row r="29" spans="3:8" s="19" customFormat="1" ht="11.25" x14ac:dyDescent="0.2">
      <c r="C29" s="55"/>
      <c r="D29" s="55" t="str">
        <f ca="1">INDIRECT("A12")</f>
        <v/>
      </c>
      <c r="E29" s="56" t="str">
        <f ca="1">INDIRECT("A15")</f>
        <v/>
      </c>
      <c r="F29" s="57" t="str">
        <f ca="1">IF(D29="","",F26)</f>
        <v/>
      </c>
      <c r="G29" s="58"/>
      <c r="H29" s="59"/>
    </row>
    <row r="30" spans="3:8" s="18" customFormat="1" x14ac:dyDescent="0.2">
      <c r="C30" s="60"/>
      <c r="D30" s="60" t="s">
        <v>82</v>
      </c>
      <c r="E30" s="61">
        <f ca="1">E26+E27</f>
        <v>0</v>
      </c>
      <c r="F30" s="62" t="str">
        <f>F26</f>
        <v>Kč</v>
      </c>
      <c r="G30" s="52"/>
      <c r="H30" s="32"/>
    </row>
    <row r="31" spans="3:8" s="20" customFormat="1" ht="11.25" x14ac:dyDescent="0.2">
      <c r="C31" s="63" t="s">
        <v>83</v>
      </c>
      <c r="D31" s="64"/>
      <c r="E31" s="63" t="s">
        <v>84</v>
      </c>
      <c r="F31" s="64"/>
    </row>
    <row r="32" spans="3:8" s="18" customFormat="1" x14ac:dyDescent="0.2">
      <c r="C32" s="65" t="s">
        <v>85</v>
      </c>
      <c r="D32" s="66"/>
      <c r="E32" s="65" t="s">
        <v>85</v>
      </c>
      <c r="F32" s="66"/>
      <c r="H32" s="32"/>
    </row>
    <row r="33" spans="3:10" s="18" customFormat="1" x14ac:dyDescent="0.2">
      <c r="C33" s="65" t="s">
        <v>86</v>
      </c>
      <c r="D33" s="66"/>
      <c r="E33" s="65" t="s">
        <v>86</v>
      </c>
      <c r="F33" s="66"/>
      <c r="H33" s="32"/>
    </row>
    <row r="34" spans="3:10" s="18" customFormat="1" x14ac:dyDescent="0.2">
      <c r="C34" s="54" t="s">
        <v>87</v>
      </c>
      <c r="D34" s="66"/>
      <c r="E34" s="54" t="s">
        <v>88</v>
      </c>
      <c r="F34" s="66"/>
      <c r="H34" s="32"/>
    </row>
    <row r="35" spans="3:10" s="18" customFormat="1" x14ac:dyDescent="0.2">
      <c r="C35" s="67"/>
      <c r="D35" s="67"/>
      <c r="E35" s="67"/>
      <c r="F35" s="67"/>
      <c r="H35" s="32"/>
    </row>
    <row r="36" spans="3:10" s="20" customFormat="1" ht="11.25" x14ac:dyDescent="0.2">
      <c r="C36" s="63" t="s">
        <v>89</v>
      </c>
      <c r="D36" s="64"/>
      <c r="E36" s="64"/>
      <c r="F36" s="64"/>
    </row>
    <row r="37" spans="3:10" x14ac:dyDescent="0.2">
      <c r="C37" s="201"/>
      <c r="D37" s="201"/>
      <c r="E37" s="201"/>
      <c r="F37" s="201"/>
      <c r="H37" s="32"/>
      <c r="J37" s="32"/>
    </row>
    <row r="38" spans="3:10" x14ac:dyDescent="0.2">
      <c r="C38" s="7"/>
    </row>
    <row r="39" spans="3:10" x14ac:dyDescent="0.2">
      <c r="C39" s="7"/>
    </row>
    <row r="40" spans="3:10" x14ac:dyDescent="0.2">
      <c r="C40" s="7"/>
    </row>
    <row r="41" spans="3:10" x14ac:dyDescent="0.2">
      <c r="C41" s="7"/>
    </row>
    <row r="42" spans="3:10" x14ac:dyDescent="0.2">
      <c r="C42" s="7"/>
    </row>
    <row r="43" spans="3:10" x14ac:dyDescent="0.2">
      <c r="C43" s="7"/>
    </row>
    <row r="44" spans="3:10" x14ac:dyDescent="0.2">
      <c r="C44" s="7"/>
    </row>
    <row r="45" spans="3:10" x14ac:dyDescent="0.2">
      <c r="C45" s="7"/>
    </row>
    <row r="46" spans="3:10" x14ac:dyDescent="0.2">
      <c r="C46" s="7"/>
    </row>
    <row r="47" spans="3:10" x14ac:dyDescent="0.2">
      <c r="C47" s="7"/>
    </row>
    <row r="48" spans="3:10" x14ac:dyDescent="0.2">
      <c r="C48" s="7"/>
    </row>
    <row r="49" spans="3:3" x14ac:dyDescent="0.2">
      <c r="C49" s="7"/>
    </row>
    <row r="50" spans="3:3" x14ac:dyDescent="0.2">
      <c r="C50" s="7"/>
    </row>
    <row r="51" spans="3:3" x14ac:dyDescent="0.2">
      <c r="C51" s="7"/>
    </row>
  </sheetData>
  <mergeCells count="11">
    <mergeCell ref="C37:F37"/>
    <mergeCell ref="D11:F11"/>
    <mergeCell ref="D12:F12"/>
    <mergeCell ref="D20:F20"/>
    <mergeCell ref="C22:F22"/>
    <mergeCell ref="D19:F19"/>
    <mergeCell ref="D8:F8"/>
    <mergeCell ref="D6:E6"/>
    <mergeCell ref="C4:F4"/>
    <mergeCell ref="D9:F9"/>
    <mergeCell ref="D10:F10"/>
  </mergeCells>
  <pageMargins left="0.511811023622047" right="0.511811023622047" top="0.59055118110236204" bottom="0.59055118110236204" header="0.31496062992126" footer="0.31496062992126"/>
  <pageSetup paperSize="9" fitToHeight="0" pageOrder="overThenDown" orientation="landscape" r:id="rId1"/>
  <headerFooter>
    <oddFooter>&amp;L&amp;8Vytvořeno programem firmy Callida, s.r.o.&amp;C&amp;P/&amp;N&amp;R&amp;8&amp;[26.4.2026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I20"/>
  <sheetViews>
    <sheetView zoomScaleNormal="100" workbookViewId="0">
      <pane ySplit="4" topLeftCell="A5" activePane="bottomLeft" state="frozen"/>
      <selection pane="bottomLeft"/>
    </sheetView>
  </sheetViews>
  <sheetFormatPr defaultColWidth="9.140625" defaultRowHeight="12" outlineLevelRow="2" x14ac:dyDescent="0.2"/>
  <cols>
    <col min="1" max="1" width="34.7109375" style="8" hidden="1" customWidth="1"/>
    <col min="2" max="2" width="80.7109375" style="8" customWidth="1"/>
    <col min="3" max="3" width="15.7109375" style="8" customWidth="1"/>
    <col min="4" max="4" width="15.7109375" style="8" hidden="1" customWidth="1"/>
    <col min="5" max="6" width="15.7109375" style="8" customWidth="1"/>
    <col min="7" max="7" width="12.7109375" style="8" customWidth="1"/>
    <col min="8" max="8" width="43.28515625" style="8" customWidth="1"/>
    <col min="9" max="16384" width="9.140625" style="8"/>
  </cols>
  <sheetData>
    <row r="1" spans="1:9" ht="18.75" x14ac:dyDescent="0.2">
      <c r="B1" s="125" t="s">
        <v>104</v>
      </c>
    </row>
    <row r="2" spans="1:9" x14ac:dyDescent="0.2">
      <c r="B2" s="126"/>
      <c r="C2" s="72"/>
      <c r="D2" s="76"/>
      <c r="E2" s="72"/>
      <c r="F2" s="72"/>
      <c r="G2" s="81"/>
    </row>
    <row r="3" spans="1:9" ht="7.5" customHeight="1" x14ac:dyDescent="0.2">
      <c r="A3" s="6"/>
      <c r="B3" s="69"/>
      <c r="C3" s="73"/>
      <c r="D3" s="77"/>
      <c r="E3" s="79"/>
      <c r="F3" s="79"/>
      <c r="G3" s="82"/>
      <c r="H3" s="9"/>
    </row>
    <row r="4" spans="1:9" ht="12.95" customHeight="1" x14ac:dyDescent="0.25">
      <c r="A4" s="84"/>
      <c r="B4" s="85" t="s">
        <v>6</v>
      </c>
      <c r="C4" s="86" t="s">
        <v>13</v>
      </c>
      <c r="D4" s="87" t="s">
        <v>15</v>
      </c>
      <c r="E4" s="86" t="s">
        <v>5</v>
      </c>
      <c r="F4" s="86" t="s">
        <v>19</v>
      </c>
      <c r="G4" s="88" t="s">
        <v>23</v>
      </c>
      <c r="H4" s="6"/>
      <c r="I4" s="9"/>
    </row>
    <row r="5" spans="1:9" ht="7.5" customHeight="1" x14ac:dyDescent="0.2">
      <c r="B5" s="69"/>
      <c r="C5" s="73"/>
      <c r="D5" s="75"/>
      <c r="E5" s="73"/>
      <c r="F5" s="73"/>
      <c r="G5" s="80"/>
      <c r="H5" s="9"/>
    </row>
    <row r="6" spans="1:9" ht="13.5" x14ac:dyDescent="0.2">
      <c r="A6" s="110" t="s">
        <v>90</v>
      </c>
      <c r="B6" s="111" t="s">
        <v>91</v>
      </c>
      <c r="C6" s="112">
        <f>VLOOKUP($A6,'Položkový rozpočet'!$A:$T,10,FALSE)</f>
        <v>0</v>
      </c>
      <c r="D6" s="113">
        <f>VLOOKUP($A6,'Položkový rozpočet'!$A:$T,12,FALSE)</f>
        <v>10.543128225</v>
      </c>
      <c r="E6" s="112">
        <f>VLOOKUP($A6,'Položkový rozpočet'!$A:$T,16,FALSE)</f>
        <v>0</v>
      </c>
      <c r="F6" s="112">
        <f>VLOOKUP($A6,'Položkový rozpočet'!$A:$T,17,FALSE)</f>
        <v>0</v>
      </c>
      <c r="G6" s="114">
        <f>VLOOKUP($A6,'Položkový rozpočet'!$A:$T,20,FALSE)</f>
        <v>26</v>
      </c>
      <c r="H6" s="6"/>
      <c r="I6" s="9"/>
    </row>
    <row r="7" spans="1:9" ht="13.5" outlineLevel="1" x14ac:dyDescent="0.2">
      <c r="A7" s="115" t="s">
        <v>92</v>
      </c>
      <c r="B7" s="116" t="s">
        <v>93</v>
      </c>
      <c r="C7" s="117">
        <f>VLOOKUP($A7,'Položkový rozpočet'!$A:$T,10,FALSE)</f>
        <v>0</v>
      </c>
      <c r="D7" s="118">
        <f>VLOOKUP($A7,'Položkový rozpočet'!$A:$T,12,FALSE)</f>
        <v>10.543128225</v>
      </c>
      <c r="E7" s="117">
        <f>VLOOKUP($A7,'Položkový rozpočet'!$A:$T,16,FALSE)</f>
        <v>0</v>
      </c>
      <c r="F7" s="117">
        <f>VLOOKUP($A7,'Položkový rozpočet'!$A:$T,17,FALSE)</f>
        <v>0</v>
      </c>
      <c r="G7" s="119">
        <f>VLOOKUP($A7,'Položkový rozpočet'!$A:$T,20,FALSE)</f>
        <v>26</v>
      </c>
      <c r="H7" s="6"/>
      <c r="I7" s="9"/>
    </row>
    <row r="8" spans="1:9" ht="13.5" outlineLevel="2" x14ac:dyDescent="0.2">
      <c r="A8" s="120" t="s">
        <v>94</v>
      </c>
      <c r="B8" s="121" t="s">
        <v>95</v>
      </c>
      <c r="C8" s="122">
        <f>VLOOKUP($A8,'Položkový rozpočet'!$A:$T,10,FALSE)</f>
        <v>0</v>
      </c>
      <c r="D8" s="123">
        <f>VLOOKUP($A8,'Položkový rozpočet'!$A:$T,12,FALSE)</f>
        <v>0</v>
      </c>
      <c r="E8" s="122">
        <f>VLOOKUP($A8,'Položkový rozpočet'!$A:$T,16,FALSE)</f>
        <v>0</v>
      </c>
      <c r="F8" s="122">
        <f>VLOOKUP($A8,'Položkový rozpočet'!$A:$T,17,FALSE)</f>
        <v>0</v>
      </c>
      <c r="G8" s="124">
        <f>VLOOKUP($A8,'Položkový rozpočet'!$A:$T,20,FALSE)</f>
        <v>3</v>
      </c>
      <c r="H8" s="6"/>
      <c r="I8" s="9"/>
    </row>
    <row r="9" spans="1:9" ht="13.5" outlineLevel="2" x14ac:dyDescent="0.2">
      <c r="A9" s="120" t="s">
        <v>96</v>
      </c>
      <c r="B9" s="121" t="s">
        <v>97</v>
      </c>
      <c r="C9" s="122">
        <f>VLOOKUP($A9,'Položkový rozpočet'!$A:$T,10,FALSE)</f>
        <v>0</v>
      </c>
      <c r="D9" s="123">
        <f>VLOOKUP($A9,'Položkový rozpočet'!$A:$T,12,FALSE)</f>
        <v>5.9674575650000001</v>
      </c>
      <c r="E9" s="122">
        <f>VLOOKUP($A9,'Položkový rozpočet'!$A:$T,16,FALSE)</f>
        <v>0</v>
      </c>
      <c r="F9" s="122">
        <f>VLOOKUP($A9,'Položkový rozpočet'!$A:$T,17,FALSE)</f>
        <v>0</v>
      </c>
      <c r="G9" s="124">
        <f>VLOOKUP($A9,'Položkový rozpočet'!$A:$T,20,FALSE)</f>
        <v>4</v>
      </c>
      <c r="H9" s="6"/>
      <c r="I9" s="9"/>
    </row>
    <row r="10" spans="1:9" ht="13.5" outlineLevel="2" x14ac:dyDescent="0.2">
      <c r="A10" s="120" t="s">
        <v>98</v>
      </c>
      <c r="B10" s="121" t="s">
        <v>99</v>
      </c>
      <c r="C10" s="122">
        <f>VLOOKUP($A10,'Položkový rozpočet'!$A:$T,10,FALSE)</f>
        <v>0</v>
      </c>
      <c r="D10" s="123">
        <f>VLOOKUP($A10,'Položkový rozpočet'!$A:$T,12,FALSE)</f>
        <v>4.5756706600000001</v>
      </c>
      <c r="E10" s="122">
        <f>VLOOKUP($A10,'Položkový rozpočet'!$A:$T,16,FALSE)</f>
        <v>0</v>
      </c>
      <c r="F10" s="122">
        <f>VLOOKUP($A10,'Položkový rozpočet'!$A:$T,17,FALSE)</f>
        <v>0</v>
      </c>
      <c r="G10" s="124">
        <f>VLOOKUP($A10,'Položkový rozpočet'!$A:$T,20,FALSE)</f>
        <v>17</v>
      </c>
      <c r="H10" s="6"/>
      <c r="I10" s="9"/>
    </row>
    <row r="11" spans="1:9" ht="13.5" outlineLevel="2" x14ac:dyDescent="0.2">
      <c r="A11" s="120" t="s">
        <v>100</v>
      </c>
      <c r="B11" s="121" t="s">
        <v>101</v>
      </c>
      <c r="C11" s="122">
        <f>VLOOKUP($A11,'Položkový rozpočet'!$A:$T,10,FALSE)</f>
        <v>0</v>
      </c>
      <c r="D11" s="123">
        <f>VLOOKUP($A11,'Položkový rozpočet'!$A:$T,12,FALSE)</f>
        <v>0</v>
      </c>
      <c r="E11" s="122">
        <f>VLOOKUP($A11,'Položkový rozpočet'!$A:$T,16,FALSE)</f>
        <v>0</v>
      </c>
      <c r="F11" s="122">
        <f>VLOOKUP($A11,'Položkový rozpočet'!$A:$T,17,FALSE)</f>
        <v>0</v>
      </c>
      <c r="G11" s="124">
        <f>VLOOKUP($A11,'Položkový rozpočet'!$A:$T,20,FALSE)</f>
        <v>1</v>
      </c>
      <c r="H11" s="6"/>
      <c r="I11" s="9"/>
    </row>
    <row r="12" spans="1:9" ht="13.5" outlineLevel="2" x14ac:dyDescent="0.2">
      <c r="A12" s="120" t="s">
        <v>102</v>
      </c>
      <c r="B12" s="121" t="s">
        <v>103</v>
      </c>
      <c r="C12" s="122">
        <f>VLOOKUP($A12,'Položkový rozpočet'!$A:$T,10,FALSE)</f>
        <v>0</v>
      </c>
      <c r="D12" s="123">
        <f>VLOOKUP($A12,'Položkový rozpočet'!$A:$T,12,FALSE)</f>
        <v>0</v>
      </c>
      <c r="E12" s="122">
        <f>VLOOKUP($A12,'Položkový rozpočet'!$A:$T,16,FALSE)</f>
        <v>0</v>
      </c>
      <c r="F12" s="122">
        <f>VLOOKUP($A12,'Položkový rozpočet'!$A:$T,17,FALSE)</f>
        <v>0</v>
      </c>
      <c r="G12" s="124">
        <f>VLOOKUP($A12,'Položkový rozpočet'!$A:$T,20,FALSE)</f>
        <v>1</v>
      </c>
      <c r="H12" s="6"/>
      <c r="I12" s="9"/>
    </row>
    <row r="13" spans="1:9" ht="7.5" customHeight="1" x14ac:dyDescent="0.2">
      <c r="B13" s="71"/>
      <c r="C13" s="74"/>
      <c r="D13" s="78"/>
      <c r="E13" s="74"/>
      <c r="F13" s="74"/>
      <c r="G13" s="83"/>
      <c r="H13" s="9"/>
    </row>
    <row r="14" spans="1:9" ht="15" x14ac:dyDescent="0.25">
      <c r="A14" s="3"/>
      <c r="B14" s="89" t="s">
        <v>4</v>
      </c>
      <c r="C14" s="90">
        <f>SUMIF(GROUP_ID,"",ITEM_PRICES)</f>
        <v>0</v>
      </c>
      <c r="D14" s="91"/>
      <c r="E14" s="92"/>
      <c r="F14" s="92"/>
      <c r="G14" s="93"/>
      <c r="H14" s="6"/>
      <c r="I14" s="9"/>
    </row>
    <row r="15" spans="1:9" ht="15" x14ac:dyDescent="0.25">
      <c r="A15" s="3"/>
      <c r="B15" s="94" t="s">
        <v>5</v>
      </c>
      <c r="C15" s="90">
        <f ca="1">SUM(C16:C17)</f>
        <v>0</v>
      </c>
      <c r="D15" s="91"/>
      <c r="E15" s="92"/>
      <c r="F15" s="92"/>
      <c r="G15" s="93"/>
      <c r="H15" s="6"/>
      <c r="I15" s="9"/>
    </row>
    <row r="16" spans="1:9" ht="15" x14ac:dyDescent="0.25">
      <c r="A16" s="5"/>
      <c r="B16" s="95" t="str">
        <f ca="1">INDIRECT(ADDRESS(10,1,,,"Krycí List"))</f>
        <v/>
      </c>
      <c r="C16" s="96" t="str">
        <f ca="1">INDIRECT(ADDRESS(13,1,,,"Krycí List"))</f>
        <v/>
      </c>
      <c r="D16" s="97"/>
      <c r="E16" s="98"/>
      <c r="F16" s="98"/>
      <c r="G16" s="99"/>
      <c r="H16" s="6"/>
      <c r="I16" s="9"/>
    </row>
    <row r="17" spans="1:9" ht="15" x14ac:dyDescent="0.25">
      <c r="A17" s="5"/>
      <c r="B17" s="100" t="str">
        <f ca="1">INDIRECT(ADDRESS(11,1,,,"Krycí List"))</f>
        <v/>
      </c>
      <c r="C17" s="101" t="str">
        <f ca="1">INDIRECT(ADDRESS(14,1,,,"Krycí List"))</f>
        <v/>
      </c>
      <c r="D17" s="102"/>
      <c r="E17" s="103"/>
      <c r="F17" s="103"/>
      <c r="G17" s="104"/>
      <c r="H17" s="6"/>
      <c r="I17" s="9"/>
    </row>
    <row r="18" spans="1:9" ht="15.75" x14ac:dyDescent="0.25">
      <c r="A18" s="4"/>
      <c r="B18" s="105" t="s">
        <v>3</v>
      </c>
      <c r="C18" s="106">
        <f ca="1">C14+C15</f>
        <v>0</v>
      </c>
      <c r="D18" s="107"/>
      <c r="E18" s="108"/>
      <c r="F18" s="108"/>
      <c r="G18" s="109"/>
      <c r="H18" s="6"/>
      <c r="I18" s="9"/>
    </row>
    <row r="19" spans="1:9" x14ac:dyDescent="0.2">
      <c r="B19" s="69"/>
      <c r="C19" s="73"/>
      <c r="D19" s="75"/>
      <c r="E19" s="73"/>
      <c r="F19" s="73"/>
      <c r="G19" s="80"/>
    </row>
    <row r="20" spans="1:9" x14ac:dyDescent="0.2">
      <c r="B20" s="6"/>
      <c r="C20" s="9"/>
      <c r="D20" s="6"/>
      <c r="E20" s="9"/>
      <c r="F20" s="9"/>
      <c r="G20" s="6"/>
    </row>
  </sheetData>
  <pageMargins left="0.511811023622047" right="0.511811023622047" top="0.78740157480314998" bottom="0.59055118110236204" header="0.31496062992126" footer="0.31496062992126"/>
  <pageSetup paperSize="9" scale="84" fitToHeight="0" pageOrder="overThenDown" orientation="landscape" r:id="rId1"/>
  <headerFooter>
    <oddHeader>&amp;L&amp;8KN PROJECT -Ing. Petr Knápek&amp;C&amp;8</oddHeader>
    <oddFooter>&amp;L&amp;8Vytvořeno programem firmy Callida, s.r.o.&amp;C&amp;P/&amp;N&amp;R&amp;8&amp;[26.4.2026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AA133"/>
  <sheetViews>
    <sheetView tabSelected="1" workbookViewId="0">
      <pane ySplit="4" topLeftCell="A16" activePane="bottomLeft" state="frozen"/>
      <selection pane="bottomLeft" activeCell="S1" sqref="S1:S1048576"/>
    </sheetView>
  </sheetViews>
  <sheetFormatPr defaultColWidth="9.140625" defaultRowHeight="12" outlineLevelRow="4" x14ac:dyDescent="0.2"/>
  <cols>
    <col min="1" max="1" width="28.7109375" style="8" hidden="1" customWidth="1"/>
    <col min="2" max="2" width="3.7109375" style="8" hidden="1" customWidth="1"/>
    <col min="3" max="3" width="5.7109375" style="8" customWidth="1"/>
    <col min="4" max="4" width="4.7109375" style="8" customWidth="1"/>
    <col min="5" max="5" width="14.7109375" style="8" customWidth="1"/>
    <col min="6" max="6" width="72.7109375" style="8" customWidth="1"/>
    <col min="7" max="7" width="6.42578125" style="8" customWidth="1"/>
    <col min="8" max="9" width="12.7109375" style="8" customWidth="1"/>
    <col min="10" max="10" width="15.7109375" style="8" customWidth="1"/>
    <col min="11" max="11" width="12.7109375" style="8" hidden="1" customWidth="1"/>
    <col min="12" max="12" width="14.7109375" style="8" hidden="1" customWidth="1"/>
    <col min="13" max="13" width="12.7109375" style="8" hidden="1" customWidth="1"/>
    <col min="14" max="14" width="14.7109375" style="8" hidden="1" customWidth="1"/>
    <col min="15" max="15" width="11.140625" style="8" hidden="1" customWidth="1"/>
    <col min="16" max="16" width="12.7109375" style="8" hidden="1" customWidth="1"/>
    <col min="17" max="17" width="15.7109375" style="8" hidden="1" customWidth="1"/>
    <col min="18" max="18" width="25.7109375" style="8" hidden="1" customWidth="1"/>
    <col min="19" max="19" width="14.85546875" style="12" customWidth="1"/>
    <col min="20" max="20" width="8.7109375" style="8" hidden="1" customWidth="1"/>
    <col min="21" max="21" width="40.42578125" style="8" customWidth="1"/>
    <col min="22" max="22" width="9.5703125" style="8" customWidth="1"/>
    <col min="23" max="23" width="53.140625" style="8" customWidth="1"/>
    <col min="24" max="24" width="117" style="8" hidden="1" customWidth="1"/>
    <col min="25" max="26" width="9.140625" style="8"/>
    <col min="27" max="27" width="9.140625" style="8" customWidth="1"/>
    <col min="28" max="28" width="5.5703125" style="8" customWidth="1"/>
    <col min="29" max="16384" width="9.140625" style="8"/>
  </cols>
  <sheetData>
    <row r="1" spans="1:27" ht="18.75" x14ac:dyDescent="0.2">
      <c r="C1" s="125" t="s">
        <v>104</v>
      </c>
    </row>
    <row r="2" spans="1:27" x14ac:dyDescent="0.2">
      <c r="A2" s="13" t="s">
        <v>27</v>
      </c>
      <c r="B2" s="80"/>
      <c r="C2" s="126"/>
      <c r="D2" s="128"/>
      <c r="E2" s="128"/>
      <c r="F2" s="128"/>
      <c r="G2" s="128"/>
      <c r="H2" s="76"/>
      <c r="I2" s="133"/>
      <c r="J2" s="72"/>
      <c r="K2" s="76"/>
      <c r="L2" s="76"/>
      <c r="M2" s="76"/>
      <c r="N2" s="76"/>
      <c r="O2" s="72"/>
      <c r="P2" s="72"/>
      <c r="Q2" s="72"/>
      <c r="R2" s="128"/>
      <c r="S2" s="206"/>
      <c r="T2" s="81"/>
      <c r="V2" s="7"/>
      <c r="X2" s="135" t="s">
        <v>24</v>
      </c>
      <c r="Y2" s="7"/>
    </row>
    <row r="3" spans="1:27" ht="7.5" customHeight="1" x14ac:dyDescent="0.2">
      <c r="A3" s="6"/>
      <c r="B3" s="127"/>
      <c r="C3" s="80"/>
      <c r="D3" s="69"/>
      <c r="E3" s="69"/>
      <c r="F3" s="69"/>
      <c r="G3" s="69"/>
      <c r="H3" s="75"/>
      <c r="I3" s="132"/>
      <c r="J3" s="73"/>
      <c r="K3" s="77"/>
      <c r="L3" s="77"/>
      <c r="M3" s="77"/>
      <c r="N3" s="77"/>
      <c r="O3" s="79"/>
      <c r="P3" s="79"/>
      <c r="Q3" s="79"/>
      <c r="R3" s="131"/>
      <c r="S3" s="139"/>
      <c r="T3" s="82"/>
      <c r="U3" s="9"/>
      <c r="X3" s="136"/>
      <c r="Y3" s="7"/>
    </row>
    <row r="4" spans="1:27" ht="13.5" x14ac:dyDescent="0.25">
      <c r="A4" s="84"/>
      <c r="B4" s="140"/>
      <c r="C4" s="141" t="s">
        <v>7</v>
      </c>
      <c r="D4" s="142" t="s">
        <v>8</v>
      </c>
      <c r="E4" s="85" t="s">
        <v>9</v>
      </c>
      <c r="F4" s="85" t="s">
        <v>6</v>
      </c>
      <c r="G4" s="142" t="s">
        <v>10</v>
      </c>
      <c r="H4" s="87" t="s">
        <v>11</v>
      </c>
      <c r="I4" s="143" t="s">
        <v>12</v>
      </c>
      <c r="J4" s="86" t="s">
        <v>13</v>
      </c>
      <c r="K4" s="87" t="s">
        <v>14</v>
      </c>
      <c r="L4" s="87" t="s">
        <v>15</v>
      </c>
      <c r="M4" s="87" t="s">
        <v>16</v>
      </c>
      <c r="N4" s="87" t="s">
        <v>17</v>
      </c>
      <c r="O4" s="144" t="s">
        <v>18</v>
      </c>
      <c r="P4" s="86" t="s">
        <v>5</v>
      </c>
      <c r="Q4" s="86" t="s">
        <v>19</v>
      </c>
      <c r="R4" s="145" t="s">
        <v>20</v>
      </c>
      <c r="S4" s="207" t="s">
        <v>21</v>
      </c>
      <c r="T4" s="88" t="s">
        <v>22</v>
      </c>
      <c r="U4" s="6"/>
      <c r="V4" s="9"/>
      <c r="W4" s="9"/>
      <c r="X4" s="135">
        <f ca="1">CELL("width",F4)+CELL("width",G4)+CELL("width",H4)+CELL("width",I4)+CELL("width",J4)</f>
        <v>117</v>
      </c>
      <c r="Y4" s="7"/>
    </row>
    <row r="5" spans="1:27" ht="9" hidden="1" customHeight="1" x14ac:dyDescent="0.2">
      <c r="A5" s="130" t="s">
        <v>28</v>
      </c>
      <c r="B5" s="130"/>
      <c r="C5" s="129" t="s">
        <v>29</v>
      </c>
      <c r="D5" s="129" t="s">
        <v>30</v>
      </c>
      <c r="E5" s="130" t="s">
        <v>31</v>
      </c>
      <c r="F5" s="130" t="s">
        <v>32</v>
      </c>
      <c r="G5" s="129" t="s">
        <v>33</v>
      </c>
      <c r="H5" s="138" t="s">
        <v>34</v>
      </c>
      <c r="I5" s="138" t="s">
        <v>35</v>
      </c>
      <c r="J5" s="138"/>
      <c r="K5" s="138" t="s">
        <v>36</v>
      </c>
      <c r="L5" s="138"/>
      <c r="M5" s="138" t="s">
        <v>37</v>
      </c>
      <c r="N5" s="138"/>
      <c r="O5" s="129" t="s">
        <v>38</v>
      </c>
      <c r="P5" s="139"/>
      <c r="Q5" s="139"/>
      <c r="R5" s="134" t="s">
        <v>41</v>
      </c>
      <c r="S5" s="138" t="s">
        <v>42</v>
      </c>
      <c r="T5" s="139"/>
      <c r="U5" s="68"/>
      <c r="V5" s="131"/>
      <c r="W5" s="131"/>
      <c r="X5" s="137"/>
      <c r="Y5" s="7"/>
    </row>
    <row r="6" spans="1:27" ht="7.5" customHeight="1" x14ac:dyDescent="0.2">
      <c r="B6" s="80"/>
      <c r="C6" s="80"/>
      <c r="D6" s="69"/>
      <c r="E6" s="69"/>
      <c r="F6" s="69"/>
      <c r="G6" s="69"/>
      <c r="H6" s="75"/>
      <c r="I6" s="132"/>
      <c r="J6" s="73"/>
      <c r="K6" s="75"/>
      <c r="L6" s="75"/>
      <c r="M6" s="75"/>
      <c r="N6" s="75"/>
      <c r="O6" s="73"/>
      <c r="P6" s="73"/>
      <c r="Q6" s="73"/>
      <c r="R6" s="69"/>
      <c r="S6" s="139"/>
      <c r="T6" s="80"/>
      <c r="U6" s="9"/>
      <c r="X6" s="68"/>
    </row>
    <row r="7" spans="1:27" ht="13.5" x14ac:dyDescent="0.25">
      <c r="A7" s="110" t="s">
        <v>90</v>
      </c>
      <c r="B7" s="114">
        <v>1</v>
      </c>
      <c r="C7" s="146"/>
      <c r="D7" s="147" t="s">
        <v>105</v>
      </c>
      <c r="E7" s="147"/>
      <c r="F7" s="111" t="s">
        <v>91</v>
      </c>
      <c r="G7" s="147"/>
      <c r="H7" s="148"/>
      <c r="I7" s="149"/>
      <c r="J7" s="112">
        <f>SUBTOTAL(9,J8:J133)</f>
        <v>0</v>
      </c>
      <c r="K7" s="148"/>
      <c r="L7" s="113">
        <f>SUBTOTAL(9,L8:L133)</f>
        <v>10.543128225</v>
      </c>
      <c r="M7" s="148"/>
      <c r="N7" s="113">
        <f>SUBTOTAL(9,N8:N133)</f>
        <v>0</v>
      </c>
      <c r="O7" s="150"/>
      <c r="P7" s="112">
        <f>SUBTOTAL(9,P8:P133)</f>
        <v>0</v>
      </c>
      <c r="Q7" s="112">
        <f>SUBTOTAL(9,Q8:Q133)</f>
        <v>0</v>
      </c>
      <c r="R7" s="147"/>
      <c r="S7" s="208"/>
      <c r="T7" s="114">
        <f>SUBTOTAL(9,T8:T133)</f>
        <v>26</v>
      </c>
      <c r="U7" s="6"/>
      <c r="V7" s="9"/>
      <c r="W7" s="9"/>
      <c r="X7" s="69"/>
    </row>
    <row r="8" spans="1:27" ht="13.5" outlineLevel="1" x14ac:dyDescent="0.25">
      <c r="A8" s="115" t="s">
        <v>92</v>
      </c>
      <c r="B8" s="119">
        <v>2</v>
      </c>
      <c r="C8" s="151"/>
      <c r="D8" s="152" t="s">
        <v>106</v>
      </c>
      <c r="E8" s="152"/>
      <c r="F8" s="153" t="s">
        <v>93</v>
      </c>
      <c r="G8" s="152"/>
      <c r="H8" s="154"/>
      <c r="I8" s="155"/>
      <c r="J8" s="117">
        <f>SUBTOTAL(9,J9:J132)</f>
        <v>0</v>
      </c>
      <c r="K8" s="154"/>
      <c r="L8" s="118">
        <f>SUBTOTAL(9,L9:L132)</f>
        <v>10.543128225</v>
      </c>
      <c r="M8" s="154"/>
      <c r="N8" s="118">
        <f>SUBTOTAL(9,N9:N132)</f>
        <v>0</v>
      </c>
      <c r="O8" s="156"/>
      <c r="P8" s="117">
        <f>SUBTOTAL(9,P9:P132)</f>
        <v>0</v>
      </c>
      <c r="Q8" s="117">
        <f>SUBTOTAL(9,Q9:Q132)</f>
        <v>0</v>
      </c>
      <c r="R8" s="152"/>
      <c r="S8" s="209"/>
      <c r="T8" s="119">
        <f>SUBTOTAL(9,T9:T132)</f>
        <v>26</v>
      </c>
      <c r="U8" s="6"/>
      <c r="V8" s="9"/>
      <c r="W8" s="9"/>
      <c r="X8" s="69"/>
    </row>
    <row r="9" spans="1:27" ht="13.5" outlineLevel="2" x14ac:dyDescent="0.25">
      <c r="A9" s="120" t="s">
        <v>94</v>
      </c>
      <c r="B9" s="124">
        <v>3</v>
      </c>
      <c r="C9" s="157"/>
      <c r="D9" s="158" t="s">
        <v>107</v>
      </c>
      <c r="E9" s="158"/>
      <c r="F9" s="159" t="s">
        <v>95</v>
      </c>
      <c r="G9" s="158"/>
      <c r="H9" s="160"/>
      <c r="I9" s="161"/>
      <c r="J9" s="122">
        <f>SUBTOTAL(9,J10:J29)</f>
        <v>0</v>
      </c>
      <c r="K9" s="160"/>
      <c r="L9" s="123">
        <f>SUBTOTAL(9,L10:L29)</f>
        <v>0</v>
      </c>
      <c r="M9" s="160"/>
      <c r="N9" s="123">
        <f>SUBTOTAL(9,N10:N29)</f>
        <v>0</v>
      </c>
      <c r="O9" s="162"/>
      <c r="P9" s="122">
        <f>SUBTOTAL(9,P10:P29)</f>
        <v>0</v>
      </c>
      <c r="Q9" s="122">
        <f>SUBTOTAL(9,Q10:Q29)</f>
        <v>0</v>
      </c>
      <c r="R9" s="158"/>
      <c r="S9" s="210"/>
      <c r="T9" s="124">
        <f>SUBTOTAL(9,T10:T29)</f>
        <v>3</v>
      </c>
      <c r="U9" s="6"/>
      <c r="V9" s="9"/>
      <c r="W9" s="9"/>
      <c r="X9" s="69"/>
    </row>
    <row r="10" spans="1:27" ht="24" outlineLevel="3" x14ac:dyDescent="0.2">
      <c r="A10" s="2" t="s">
        <v>44</v>
      </c>
      <c r="B10" s="163"/>
      <c r="C10" s="164">
        <v>1</v>
      </c>
      <c r="D10" s="165" t="s">
        <v>108</v>
      </c>
      <c r="E10" s="166" t="s">
        <v>109</v>
      </c>
      <c r="F10" s="167" t="s">
        <v>110</v>
      </c>
      <c r="G10" s="165" t="s">
        <v>111</v>
      </c>
      <c r="H10" s="168">
        <v>10.944000000000001</v>
      </c>
      <c r="I10" s="169"/>
      <c r="J10" s="170">
        <f>H10*I10</f>
        <v>0</v>
      </c>
      <c r="K10" s="168"/>
      <c r="L10" s="168">
        <f>H10*K10</f>
        <v>0</v>
      </c>
      <c r="M10" s="168"/>
      <c r="N10" s="168">
        <f>H10*M10</f>
        <v>0</v>
      </c>
      <c r="O10" s="170">
        <v>21</v>
      </c>
      <c r="P10" s="170">
        <f>J10*(O10/100)</f>
        <v>0</v>
      </c>
      <c r="Q10" s="170">
        <f>J10+P10</f>
        <v>0</v>
      </c>
      <c r="R10" s="166"/>
      <c r="S10" s="211" t="s">
        <v>112</v>
      </c>
      <c r="T10" s="171">
        <v>1</v>
      </c>
      <c r="U10" s="9"/>
      <c r="V10" s="9"/>
      <c r="W10" s="9"/>
      <c r="X10" s="69"/>
    </row>
    <row r="11" spans="1:27" ht="22.5" outlineLevel="4" x14ac:dyDescent="0.2">
      <c r="A11" s="172" t="s">
        <v>39</v>
      </c>
      <c r="B11" s="173"/>
      <c r="C11" s="173"/>
      <c r="D11" s="174"/>
      <c r="E11" s="178" t="s">
        <v>1</v>
      </c>
      <c r="F11" s="202" t="s">
        <v>113</v>
      </c>
      <c r="G11" s="202"/>
      <c r="H11" s="203"/>
      <c r="I11" s="204"/>
      <c r="J11" s="205"/>
      <c r="K11" s="176"/>
      <c r="L11" s="176"/>
      <c r="M11" s="176"/>
      <c r="N11" s="176"/>
      <c r="O11" s="177"/>
      <c r="P11" s="177"/>
      <c r="Q11" s="177"/>
      <c r="R11" s="174"/>
      <c r="S11" s="212"/>
      <c r="T11" s="173"/>
      <c r="U11" s="6"/>
      <c r="V11" s="9"/>
      <c r="W11" s="9"/>
      <c r="X11" s="175" t="str">
        <f>F11</f>
        <v>Hloubení jamek pro spodní stavbu železnic ručně pro sloupky zábradlí, značky, apod. objemu do 0,5 m3 s odhozením výkopku nebo naložením na dopravní prostředek v hornině třídy těžitelnosti I skupiny 3 soudržných</v>
      </c>
      <c r="Y11" s="7"/>
      <c r="AA11" s="10"/>
    </row>
    <row r="12" spans="1:27" ht="7.5" customHeight="1" outlineLevel="4" x14ac:dyDescent="0.2">
      <c r="A12" s="13"/>
      <c r="B12" s="80"/>
      <c r="C12" s="80"/>
      <c r="D12" s="69"/>
      <c r="E12" s="69"/>
      <c r="F12" s="70"/>
      <c r="G12" s="69"/>
      <c r="H12" s="75"/>
      <c r="I12" s="132"/>
      <c r="J12" s="73"/>
      <c r="K12" s="75"/>
      <c r="L12" s="75"/>
      <c r="M12" s="75"/>
      <c r="N12" s="75"/>
      <c r="O12" s="73"/>
      <c r="P12" s="73"/>
      <c r="Q12" s="73"/>
      <c r="R12" s="69"/>
      <c r="S12" s="139"/>
      <c r="T12" s="80"/>
      <c r="U12" s="9"/>
      <c r="X12" s="69"/>
    </row>
    <row r="13" spans="1:27" outlineLevel="4" x14ac:dyDescent="0.2">
      <c r="A13" s="179" t="s">
        <v>40</v>
      </c>
      <c r="B13" s="180"/>
      <c r="C13" s="180"/>
      <c r="D13" s="181"/>
      <c r="E13" s="187" t="s">
        <v>2</v>
      </c>
      <c r="F13" s="182" t="s">
        <v>114</v>
      </c>
      <c r="G13" s="181"/>
      <c r="H13" s="183">
        <v>0</v>
      </c>
      <c r="I13" s="184"/>
      <c r="J13" s="185"/>
      <c r="K13" s="186"/>
      <c r="L13" s="186"/>
      <c r="M13" s="186"/>
      <c r="N13" s="186"/>
      <c r="O13" s="185"/>
      <c r="P13" s="185"/>
      <c r="Q13" s="185"/>
      <c r="R13" s="181"/>
      <c r="S13" s="213"/>
      <c r="T13" s="180"/>
      <c r="U13" s="6"/>
      <c r="V13" s="9"/>
      <c r="W13" s="9"/>
      <c r="X13" s="69"/>
    </row>
    <row r="14" spans="1:27" outlineLevel="4" x14ac:dyDescent="0.2">
      <c r="A14" s="179" t="s">
        <v>40</v>
      </c>
      <c r="B14" s="180"/>
      <c r="C14" s="180"/>
      <c r="D14" s="181"/>
      <c r="E14" s="187"/>
      <c r="F14" s="182" t="s">
        <v>115</v>
      </c>
      <c r="G14" s="181"/>
      <c r="H14" s="183">
        <v>5.4720000000000004</v>
      </c>
      <c r="I14" s="184"/>
      <c r="J14" s="185"/>
      <c r="K14" s="186"/>
      <c r="L14" s="186"/>
      <c r="M14" s="186"/>
      <c r="N14" s="186"/>
      <c r="O14" s="185"/>
      <c r="P14" s="185"/>
      <c r="Q14" s="185"/>
      <c r="R14" s="181"/>
      <c r="S14" s="213"/>
      <c r="T14" s="180"/>
      <c r="U14" s="6"/>
      <c r="V14" s="9"/>
      <c r="W14" s="9"/>
      <c r="X14" s="69"/>
    </row>
    <row r="15" spans="1:27" outlineLevel="4" x14ac:dyDescent="0.2">
      <c r="A15" s="179" t="s">
        <v>40</v>
      </c>
      <c r="B15" s="180"/>
      <c r="C15" s="180"/>
      <c r="D15" s="181"/>
      <c r="E15" s="187"/>
      <c r="F15" s="182" t="s">
        <v>116</v>
      </c>
      <c r="G15" s="181"/>
      <c r="H15" s="183">
        <v>0</v>
      </c>
      <c r="I15" s="184"/>
      <c r="J15" s="185"/>
      <c r="K15" s="186"/>
      <c r="L15" s="186"/>
      <c r="M15" s="186"/>
      <c r="N15" s="186"/>
      <c r="O15" s="185"/>
      <c r="P15" s="185"/>
      <c r="Q15" s="185"/>
      <c r="R15" s="181"/>
      <c r="S15" s="213"/>
      <c r="T15" s="180"/>
      <c r="U15" s="6"/>
      <c r="V15" s="9"/>
      <c r="W15" s="9"/>
      <c r="X15" s="69"/>
    </row>
    <row r="16" spans="1:27" outlineLevel="4" x14ac:dyDescent="0.2">
      <c r="A16" s="179" t="s">
        <v>40</v>
      </c>
      <c r="B16" s="180"/>
      <c r="C16" s="180"/>
      <c r="D16" s="181"/>
      <c r="E16" s="187"/>
      <c r="F16" s="182" t="s">
        <v>115</v>
      </c>
      <c r="G16" s="181"/>
      <c r="H16" s="183">
        <v>5.4720000000000004</v>
      </c>
      <c r="I16" s="184"/>
      <c r="J16" s="185"/>
      <c r="K16" s="186"/>
      <c r="L16" s="186"/>
      <c r="M16" s="186"/>
      <c r="N16" s="186"/>
      <c r="O16" s="185"/>
      <c r="P16" s="185"/>
      <c r="Q16" s="185"/>
      <c r="R16" s="181"/>
      <c r="S16" s="213"/>
      <c r="T16" s="180"/>
      <c r="U16" s="6"/>
      <c r="V16" s="9"/>
      <c r="W16" s="9"/>
      <c r="X16" s="69"/>
    </row>
    <row r="17" spans="1:27" ht="7.5" customHeight="1" outlineLevel="4" x14ac:dyDescent="0.2">
      <c r="B17" s="80"/>
      <c r="C17" s="82"/>
      <c r="D17" s="69"/>
      <c r="E17" s="69"/>
      <c r="F17" s="131"/>
      <c r="G17" s="69"/>
      <c r="H17" s="75"/>
      <c r="I17" s="132"/>
      <c r="J17" s="73"/>
      <c r="K17" s="75"/>
      <c r="L17" s="75"/>
      <c r="M17" s="75"/>
      <c r="N17" s="75"/>
      <c r="O17" s="73"/>
      <c r="P17" s="73"/>
      <c r="Q17" s="73"/>
      <c r="R17" s="69"/>
      <c r="S17" s="139"/>
      <c r="T17" s="80"/>
      <c r="U17" s="9"/>
      <c r="X17" s="69"/>
    </row>
    <row r="18" spans="1:27" outlineLevel="3" x14ac:dyDescent="0.2">
      <c r="A18" s="2" t="s">
        <v>44</v>
      </c>
      <c r="B18" s="163"/>
      <c r="C18" s="164">
        <v>2</v>
      </c>
      <c r="D18" s="165" t="s">
        <v>108</v>
      </c>
      <c r="E18" s="166" t="s">
        <v>117</v>
      </c>
      <c r="F18" s="167" t="s">
        <v>118</v>
      </c>
      <c r="G18" s="165" t="s">
        <v>111</v>
      </c>
      <c r="H18" s="168">
        <v>8.4530000000000012</v>
      </c>
      <c r="I18" s="169"/>
      <c r="J18" s="170">
        <f>H18*I18</f>
        <v>0</v>
      </c>
      <c r="K18" s="168"/>
      <c r="L18" s="168">
        <f>H18*K18</f>
        <v>0</v>
      </c>
      <c r="M18" s="168"/>
      <c r="N18" s="168">
        <f>H18*M18</f>
        <v>0</v>
      </c>
      <c r="O18" s="170">
        <v>21</v>
      </c>
      <c r="P18" s="170">
        <f>J18*(O18/100)</f>
        <v>0</v>
      </c>
      <c r="Q18" s="170">
        <f>J18+P18</f>
        <v>0</v>
      </c>
      <c r="R18" s="166"/>
      <c r="S18" s="211" t="s">
        <v>112</v>
      </c>
      <c r="T18" s="171">
        <v>1</v>
      </c>
      <c r="U18" s="9"/>
      <c r="V18" s="9"/>
      <c r="W18" s="9"/>
      <c r="X18" s="69"/>
    </row>
    <row r="19" spans="1:27" outlineLevel="4" x14ac:dyDescent="0.2">
      <c r="A19" s="172" t="s">
        <v>39</v>
      </c>
      <c r="B19" s="173"/>
      <c r="C19" s="173"/>
      <c r="D19" s="174"/>
      <c r="E19" s="178" t="s">
        <v>1</v>
      </c>
      <c r="F19" s="202" t="s">
        <v>119</v>
      </c>
      <c r="G19" s="202"/>
      <c r="H19" s="203"/>
      <c r="I19" s="204"/>
      <c r="J19" s="205"/>
      <c r="K19" s="176"/>
      <c r="L19" s="176"/>
      <c r="M19" s="176"/>
      <c r="N19" s="176"/>
      <c r="O19" s="177"/>
      <c r="P19" s="177"/>
      <c r="Q19" s="177"/>
      <c r="R19" s="174"/>
      <c r="S19" s="212"/>
      <c r="T19" s="173"/>
      <c r="U19" s="6"/>
      <c r="V19" s="9"/>
      <c r="W19" s="9"/>
      <c r="X19" s="175" t="str">
        <f>F19</f>
        <v>Zásyp sypaninou z jakékoliv horniny ručně s uložením výkopku ve vrstvách se zhutněním jam, šachet, rýh nebo kolem objektů v těchto vykopávkách</v>
      </c>
      <c r="Y19" s="7"/>
      <c r="AA19" s="10"/>
    </row>
    <row r="20" spans="1:27" ht="7.5" customHeight="1" outlineLevel="4" x14ac:dyDescent="0.2">
      <c r="A20" s="13"/>
      <c r="B20" s="80"/>
      <c r="C20" s="80"/>
      <c r="D20" s="69"/>
      <c r="E20" s="69"/>
      <c r="F20" s="70"/>
      <c r="G20" s="69"/>
      <c r="H20" s="75"/>
      <c r="I20" s="132"/>
      <c r="J20" s="73"/>
      <c r="K20" s="75"/>
      <c r="L20" s="75"/>
      <c r="M20" s="75"/>
      <c r="N20" s="75"/>
      <c r="O20" s="73"/>
      <c r="P20" s="73"/>
      <c r="Q20" s="73"/>
      <c r="R20" s="69"/>
      <c r="S20" s="139"/>
      <c r="T20" s="80"/>
      <c r="U20" s="9"/>
      <c r="X20" s="69"/>
    </row>
    <row r="21" spans="1:27" outlineLevel="4" x14ac:dyDescent="0.2">
      <c r="A21" s="179" t="s">
        <v>40</v>
      </c>
      <c r="B21" s="180"/>
      <c r="C21" s="180"/>
      <c r="D21" s="181"/>
      <c r="E21" s="187" t="s">
        <v>2</v>
      </c>
      <c r="F21" s="182" t="s">
        <v>120</v>
      </c>
      <c r="G21" s="181"/>
      <c r="H21" s="183">
        <v>10.944000000000001</v>
      </c>
      <c r="I21" s="184"/>
      <c r="J21" s="185"/>
      <c r="K21" s="186"/>
      <c r="L21" s="186"/>
      <c r="M21" s="186"/>
      <c r="N21" s="186"/>
      <c r="O21" s="185"/>
      <c r="P21" s="185"/>
      <c r="Q21" s="185"/>
      <c r="R21" s="181"/>
      <c r="S21" s="213"/>
      <c r="T21" s="180"/>
      <c r="U21" s="6"/>
      <c r="V21" s="9"/>
      <c r="W21" s="9"/>
      <c r="X21" s="69"/>
    </row>
    <row r="22" spans="1:27" outlineLevel="4" x14ac:dyDescent="0.2">
      <c r="A22" s="179" t="s">
        <v>40</v>
      </c>
      <c r="B22" s="180"/>
      <c r="C22" s="180"/>
      <c r="D22" s="181"/>
      <c r="E22" s="187"/>
      <c r="F22" s="182" t="s">
        <v>121</v>
      </c>
      <c r="G22" s="181"/>
      <c r="H22" s="183">
        <v>-2.4910000000000001</v>
      </c>
      <c r="I22" s="184"/>
      <c r="J22" s="185"/>
      <c r="K22" s="186"/>
      <c r="L22" s="186"/>
      <c r="M22" s="186"/>
      <c r="N22" s="186"/>
      <c r="O22" s="185"/>
      <c r="P22" s="185"/>
      <c r="Q22" s="185"/>
      <c r="R22" s="181"/>
      <c r="S22" s="213"/>
      <c r="T22" s="180"/>
      <c r="U22" s="6"/>
      <c r="V22" s="9"/>
      <c r="W22" s="9"/>
      <c r="X22" s="69"/>
    </row>
    <row r="23" spans="1:27" ht="7.5" customHeight="1" outlineLevel="4" x14ac:dyDescent="0.2">
      <c r="B23" s="80"/>
      <c r="C23" s="82"/>
      <c r="D23" s="69"/>
      <c r="E23" s="69"/>
      <c r="F23" s="131"/>
      <c r="G23" s="69"/>
      <c r="H23" s="75"/>
      <c r="I23" s="132"/>
      <c r="J23" s="73"/>
      <c r="K23" s="75"/>
      <c r="L23" s="75"/>
      <c r="M23" s="75"/>
      <c r="N23" s="75"/>
      <c r="O23" s="73"/>
      <c r="P23" s="73"/>
      <c r="Q23" s="73"/>
      <c r="R23" s="69"/>
      <c r="S23" s="139"/>
      <c r="T23" s="80"/>
      <c r="U23" s="9"/>
      <c r="X23" s="69"/>
    </row>
    <row r="24" spans="1:27" outlineLevel="3" x14ac:dyDescent="0.2">
      <c r="A24" s="2" t="s">
        <v>44</v>
      </c>
      <c r="B24" s="163"/>
      <c r="C24" s="164">
        <v>3</v>
      </c>
      <c r="D24" s="165" t="s">
        <v>108</v>
      </c>
      <c r="E24" s="166" t="s">
        <v>122</v>
      </c>
      <c r="F24" s="167" t="s">
        <v>123</v>
      </c>
      <c r="G24" s="165" t="s">
        <v>124</v>
      </c>
      <c r="H24" s="168">
        <v>24.910000000000014</v>
      </c>
      <c r="I24" s="169"/>
      <c r="J24" s="170">
        <f>H24*I24</f>
        <v>0</v>
      </c>
      <c r="K24" s="168"/>
      <c r="L24" s="168">
        <f>H24*K24</f>
        <v>0</v>
      </c>
      <c r="M24" s="168"/>
      <c r="N24" s="168">
        <f>H24*M24</f>
        <v>0</v>
      </c>
      <c r="O24" s="170">
        <v>21</v>
      </c>
      <c r="P24" s="170">
        <f>J24*(O24/100)</f>
        <v>0</v>
      </c>
      <c r="Q24" s="170">
        <f>J24+P24</f>
        <v>0</v>
      </c>
      <c r="R24" s="166"/>
      <c r="S24" s="211" t="s">
        <v>112</v>
      </c>
      <c r="T24" s="171">
        <v>1</v>
      </c>
      <c r="U24" s="9"/>
      <c r="V24" s="9"/>
      <c r="W24" s="9"/>
      <c r="X24" s="69"/>
    </row>
    <row r="25" spans="1:27" outlineLevel="4" x14ac:dyDescent="0.2">
      <c r="A25" s="172" t="s">
        <v>39</v>
      </c>
      <c r="B25" s="173"/>
      <c r="C25" s="173"/>
      <c r="D25" s="174"/>
      <c r="E25" s="178" t="s">
        <v>1</v>
      </c>
      <c r="F25" s="202" t="s">
        <v>125</v>
      </c>
      <c r="G25" s="202"/>
      <c r="H25" s="203"/>
      <c r="I25" s="204"/>
      <c r="J25" s="205"/>
      <c r="K25" s="176"/>
      <c r="L25" s="176"/>
      <c r="M25" s="176"/>
      <c r="N25" s="176"/>
      <c r="O25" s="177"/>
      <c r="P25" s="177"/>
      <c r="Q25" s="177"/>
      <c r="R25" s="174"/>
      <c r="S25" s="212"/>
      <c r="T25" s="173"/>
      <c r="U25" s="6"/>
      <c r="V25" s="9"/>
      <c r="W25" s="9"/>
      <c r="X25" s="175" t="str">
        <f>F25</f>
        <v>Rozprostření a urovnání ornice v rovině nebo ve svahu sklonu do 1:5 ručně při souvislé ploše, tl. vrstvy do 200 mm</v>
      </c>
      <c r="Y25" s="7"/>
      <c r="AA25" s="10"/>
    </row>
    <row r="26" spans="1:27" ht="7.5" customHeight="1" outlineLevel="4" x14ac:dyDescent="0.2">
      <c r="A26" s="13"/>
      <c r="B26" s="80"/>
      <c r="C26" s="80"/>
      <c r="D26" s="69"/>
      <c r="E26" s="69"/>
      <c r="F26" s="70"/>
      <c r="G26" s="69"/>
      <c r="H26" s="75"/>
      <c r="I26" s="132"/>
      <c r="J26" s="73"/>
      <c r="K26" s="75"/>
      <c r="L26" s="75"/>
      <c r="M26" s="75"/>
      <c r="N26" s="75"/>
      <c r="O26" s="73"/>
      <c r="P26" s="73"/>
      <c r="Q26" s="73"/>
      <c r="R26" s="69"/>
      <c r="S26" s="139"/>
      <c r="T26" s="80"/>
      <c r="U26" s="9"/>
      <c r="X26" s="69"/>
    </row>
    <row r="27" spans="1:27" outlineLevel="4" x14ac:dyDescent="0.2">
      <c r="A27" s="179" t="s">
        <v>40</v>
      </c>
      <c r="B27" s="180"/>
      <c r="C27" s="180"/>
      <c r="D27" s="181"/>
      <c r="E27" s="187" t="s">
        <v>2</v>
      </c>
      <c r="F27" s="182" t="s">
        <v>126</v>
      </c>
      <c r="G27" s="181"/>
      <c r="H27" s="183">
        <v>24.910000000000014</v>
      </c>
      <c r="I27" s="184"/>
      <c r="J27" s="185"/>
      <c r="K27" s="186"/>
      <c r="L27" s="186"/>
      <c r="M27" s="186"/>
      <c r="N27" s="186"/>
      <c r="O27" s="185"/>
      <c r="P27" s="185"/>
      <c r="Q27" s="185"/>
      <c r="R27" s="181"/>
      <c r="S27" s="213"/>
      <c r="T27" s="180"/>
      <c r="U27" s="6"/>
      <c r="V27" s="9"/>
      <c r="W27" s="9"/>
      <c r="X27" s="69"/>
    </row>
    <row r="28" spans="1:27" ht="7.5" customHeight="1" outlineLevel="4" x14ac:dyDescent="0.2">
      <c r="B28" s="80"/>
      <c r="C28" s="82"/>
      <c r="D28" s="69"/>
      <c r="E28" s="69"/>
      <c r="F28" s="131"/>
      <c r="G28" s="69"/>
      <c r="H28" s="75"/>
      <c r="I28" s="132"/>
      <c r="J28" s="73"/>
      <c r="K28" s="75"/>
      <c r="L28" s="75"/>
      <c r="M28" s="75"/>
      <c r="N28" s="75"/>
      <c r="O28" s="73"/>
      <c r="P28" s="73"/>
      <c r="Q28" s="73"/>
      <c r="R28" s="69"/>
      <c r="S28" s="139"/>
      <c r="T28" s="80"/>
      <c r="U28" s="9"/>
      <c r="X28" s="69"/>
    </row>
    <row r="29" spans="1:27" outlineLevel="3" x14ac:dyDescent="0.2">
      <c r="B29" s="6"/>
      <c r="C29" s="6"/>
      <c r="D29" s="6"/>
      <c r="E29" s="6"/>
      <c r="F29" s="6"/>
      <c r="G29" s="6"/>
      <c r="H29" s="6"/>
      <c r="I29" s="9"/>
      <c r="J29" s="9"/>
      <c r="K29" s="6"/>
      <c r="L29" s="6"/>
      <c r="M29" s="6"/>
      <c r="N29" s="6"/>
      <c r="O29" s="6"/>
      <c r="P29" s="9"/>
      <c r="Q29" s="9"/>
      <c r="R29" s="9"/>
      <c r="S29" s="214"/>
      <c r="T29" s="6"/>
      <c r="X29" s="6"/>
    </row>
    <row r="30" spans="1:27" ht="13.5" outlineLevel="2" x14ac:dyDescent="0.25">
      <c r="A30" s="120" t="s">
        <v>96</v>
      </c>
      <c r="B30" s="124">
        <v>3</v>
      </c>
      <c r="C30" s="157"/>
      <c r="D30" s="158" t="s">
        <v>107</v>
      </c>
      <c r="E30" s="158"/>
      <c r="F30" s="159" t="s">
        <v>97</v>
      </c>
      <c r="G30" s="158"/>
      <c r="H30" s="160"/>
      <c r="I30" s="161"/>
      <c r="J30" s="122">
        <f>SUBTOTAL(9,J31:J52)</f>
        <v>0</v>
      </c>
      <c r="K30" s="160"/>
      <c r="L30" s="123">
        <f>SUBTOTAL(9,L31:L52)</f>
        <v>5.9674575650000001</v>
      </c>
      <c r="M30" s="160"/>
      <c r="N30" s="123">
        <f>SUBTOTAL(9,N31:N52)</f>
        <v>0</v>
      </c>
      <c r="O30" s="162"/>
      <c r="P30" s="122">
        <f>SUBTOTAL(9,P31:P52)</f>
        <v>0</v>
      </c>
      <c r="Q30" s="122">
        <f>SUBTOTAL(9,Q31:Q52)</f>
        <v>0</v>
      </c>
      <c r="R30" s="158"/>
      <c r="S30" s="210"/>
      <c r="T30" s="124">
        <f>SUBTOTAL(9,T31:T52)</f>
        <v>4</v>
      </c>
      <c r="U30" s="6"/>
      <c r="V30" s="9"/>
      <c r="W30" s="9"/>
      <c r="X30" s="69"/>
    </row>
    <row r="31" spans="1:27" outlineLevel="3" x14ac:dyDescent="0.2">
      <c r="A31" s="2" t="s">
        <v>44</v>
      </c>
      <c r="B31" s="163"/>
      <c r="C31" s="164">
        <v>4</v>
      </c>
      <c r="D31" s="165" t="s">
        <v>108</v>
      </c>
      <c r="E31" s="166" t="s">
        <v>127</v>
      </c>
      <c r="F31" s="167" t="s">
        <v>128</v>
      </c>
      <c r="G31" s="165" t="s">
        <v>111</v>
      </c>
      <c r="H31" s="168">
        <v>2.4907500000000002</v>
      </c>
      <c r="I31" s="169"/>
      <c r="J31" s="170">
        <f>H31*I31</f>
        <v>0</v>
      </c>
      <c r="K31" s="168">
        <v>2.3010199999999998</v>
      </c>
      <c r="L31" s="168">
        <f>H31*K31</f>
        <v>5.7312655650000002</v>
      </c>
      <c r="M31" s="168"/>
      <c r="N31" s="168">
        <f>H31*M31</f>
        <v>0</v>
      </c>
      <c r="O31" s="170">
        <v>21</v>
      </c>
      <c r="P31" s="170">
        <f>J31*(O31/100)</f>
        <v>0</v>
      </c>
      <c r="Q31" s="170">
        <f>J31+P31</f>
        <v>0</v>
      </c>
      <c r="R31" s="166"/>
      <c r="S31" s="211" t="s">
        <v>112</v>
      </c>
      <c r="T31" s="171">
        <v>1</v>
      </c>
      <c r="U31" s="9"/>
      <c r="V31" s="9"/>
      <c r="W31" s="9"/>
      <c r="X31" s="69"/>
    </row>
    <row r="32" spans="1:27" outlineLevel="4" x14ac:dyDescent="0.2">
      <c r="A32" s="172" t="s">
        <v>39</v>
      </c>
      <c r="B32" s="173"/>
      <c r="C32" s="173"/>
      <c r="D32" s="174"/>
      <c r="E32" s="178" t="s">
        <v>1</v>
      </c>
      <c r="F32" s="202" t="s">
        <v>129</v>
      </c>
      <c r="G32" s="202"/>
      <c r="H32" s="203"/>
      <c r="I32" s="204"/>
      <c r="J32" s="205"/>
      <c r="K32" s="176"/>
      <c r="L32" s="176"/>
      <c r="M32" s="176"/>
      <c r="N32" s="176"/>
      <c r="O32" s="177"/>
      <c r="P32" s="177"/>
      <c r="Q32" s="177"/>
      <c r="R32" s="174"/>
      <c r="S32" s="212"/>
      <c r="T32" s="173"/>
      <c r="U32" s="6"/>
      <c r="V32" s="9"/>
      <c r="W32" s="9"/>
      <c r="X32" s="175" t="str">
        <f>F32</f>
        <v>Základy z betonu prostého patky a bloky z betonu kamenem neprokládaného tř. C 12/15</v>
      </c>
      <c r="Y32" s="7"/>
      <c r="AA32" s="10"/>
    </row>
    <row r="33" spans="1:27" ht="7.5" customHeight="1" outlineLevel="4" x14ac:dyDescent="0.2">
      <c r="A33" s="13"/>
      <c r="B33" s="80"/>
      <c r="C33" s="80"/>
      <c r="D33" s="69"/>
      <c r="E33" s="69"/>
      <c r="F33" s="70"/>
      <c r="G33" s="69"/>
      <c r="H33" s="75"/>
      <c r="I33" s="132"/>
      <c r="J33" s="73"/>
      <c r="K33" s="75"/>
      <c r="L33" s="75"/>
      <c r="M33" s="75"/>
      <c r="N33" s="75"/>
      <c r="O33" s="73"/>
      <c r="P33" s="73"/>
      <c r="Q33" s="73"/>
      <c r="R33" s="69"/>
      <c r="S33" s="139"/>
      <c r="T33" s="80"/>
      <c r="U33" s="9"/>
      <c r="X33" s="69"/>
    </row>
    <row r="34" spans="1:27" outlineLevel="4" x14ac:dyDescent="0.2">
      <c r="A34" s="179" t="s">
        <v>40</v>
      </c>
      <c r="B34" s="180"/>
      <c r="C34" s="180"/>
      <c r="D34" s="181"/>
      <c r="E34" s="187" t="s">
        <v>2</v>
      </c>
      <c r="F34" s="182" t="s">
        <v>130</v>
      </c>
      <c r="G34" s="181"/>
      <c r="H34" s="183">
        <v>0</v>
      </c>
      <c r="I34" s="184"/>
      <c r="J34" s="185"/>
      <c r="K34" s="186"/>
      <c r="L34" s="186"/>
      <c r="M34" s="186"/>
      <c r="N34" s="186"/>
      <c r="O34" s="185"/>
      <c r="P34" s="185"/>
      <c r="Q34" s="185"/>
      <c r="R34" s="181"/>
      <c r="S34" s="213"/>
      <c r="T34" s="180"/>
      <c r="U34" s="6"/>
      <c r="V34" s="9"/>
      <c r="W34" s="9"/>
      <c r="X34" s="69"/>
    </row>
    <row r="35" spans="1:27" outlineLevel="4" x14ac:dyDescent="0.2">
      <c r="A35" s="179" t="s">
        <v>40</v>
      </c>
      <c r="B35" s="180"/>
      <c r="C35" s="180"/>
      <c r="D35" s="181"/>
      <c r="E35" s="187"/>
      <c r="F35" s="182" t="s">
        <v>131</v>
      </c>
      <c r="G35" s="181"/>
      <c r="H35" s="183">
        <v>1.3387500000000001</v>
      </c>
      <c r="I35" s="184"/>
      <c r="J35" s="185"/>
      <c r="K35" s="186"/>
      <c r="L35" s="186"/>
      <c r="M35" s="186"/>
      <c r="N35" s="186"/>
      <c r="O35" s="185"/>
      <c r="P35" s="185"/>
      <c r="Q35" s="185"/>
      <c r="R35" s="181"/>
      <c r="S35" s="213"/>
      <c r="T35" s="180"/>
      <c r="U35" s="6"/>
      <c r="V35" s="9"/>
      <c r="W35" s="9"/>
      <c r="X35" s="69"/>
    </row>
    <row r="36" spans="1:27" outlineLevel="4" x14ac:dyDescent="0.2">
      <c r="A36" s="179" t="s">
        <v>40</v>
      </c>
      <c r="B36" s="180"/>
      <c r="C36" s="180"/>
      <c r="D36" s="181"/>
      <c r="E36" s="187"/>
      <c r="F36" s="182" t="s">
        <v>132</v>
      </c>
      <c r="G36" s="181"/>
      <c r="H36" s="183">
        <v>0</v>
      </c>
      <c r="I36" s="184"/>
      <c r="J36" s="185"/>
      <c r="K36" s="186"/>
      <c r="L36" s="186"/>
      <c r="M36" s="186"/>
      <c r="N36" s="186"/>
      <c r="O36" s="185"/>
      <c r="P36" s="185"/>
      <c r="Q36" s="185"/>
      <c r="R36" s="181"/>
      <c r="S36" s="213"/>
      <c r="T36" s="180"/>
      <c r="U36" s="6"/>
      <c r="V36" s="9"/>
      <c r="W36" s="9"/>
      <c r="X36" s="69"/>
    </row>
    <row r="37" spans="1:27" outlineLevel="4" x14ac:dyDescent="0.2">
      <c r="A37" s="179" t="s">
        <v>40</v>
      </c>
      <c r="B37" s="180"/>
      <c r="C37" s="180"/>
      <c r="D37" s="181"/>
      <c r="E37" s="187"/>
      <c r="F37" s="182" t="s">
        <v>133</v>
      </c>
      <c r="G37" s="181"/>
      <c r="H37" s="183">
        <v>1.1519999999999999</v>
      </c>
      <c r="I37" s="184"/>
      <c r="J37" s="185"/>
      <c r="K37" s="186"/>
      <c r="L37" s="186"/>
      <c r="M37" s="186"/>
      <c r="N37" s="186"/>
      <c r="O37" s="185"/>
      <c r="P37" s="185"/>
      <c r="Q37" s="185"/>
      <c r="R37" s="181"/>
      <c r="S37" s="213"/>
      <c r="T37" s="180"/>
      <c r="U37" s="6"/>
      <c r="V37" s="9"/>
      <c r="W37" s="9"/>
      <c r="X37" s="69"/>
    </row>
    <row r="38" spans="1:27" ht="7.5" customHeight="1" outlineLevel="4" x14ac:dyDescent="0.2">
      <c r="B38" s="80"/>
      <c r="C38" s="82"/>
      <c r="D38" s="69"/>
      <c r="E38" s="69"/>
      <c r="F38" s="131"/>
      <c r="G38" s="69"/>
      <c r="H38" s="75"/>
      <c r="I38" s="132"/>
      <c r="J38" s="73"/>
      <c r="K38" s="75"/>
      <c r="L38" s="75"/>
      <c r="M38" s="75"/>
      <c r="N38" s="75"/>
      <c r="O38" s="73"/>
      <c r="P38" s="73"/>
      <c r="Q38" s="73"/>
      <c r="R38" s="69"/>
      <c r="S38" s="139"/>
      <c r="T38" s="80"/>
      <c r="U38" s="9"/>
      <c r="X38" s="69"/>
    </row>
    <row r="39" spans="1:27" outlineLevel="3" x14ac:dyDescent="0.2">
      <c r="A39" s="2" t="s">
        <v>44</v>
      </c>
      <c r="B39" s="163"/>
      <c r="C39" s="164">
        <v>5</v>
      </c>
      <c r="D39" s="165" t="s">
        <v>134</v>
      </c>
      <c r="E39" s="166" t="s">
        <v>135</v>
      </c>
      <c r="F39" s="167" t="s">
        <v>136</v>
      </c>
      <c r="G39" s="165" t="s">
        <v>137</v>
      </c>
      <c r="H39" s="168">
        <v>27.200000000000003</v>
      </c>
      <c r="I39" s="169"/>
      <c r="J39" s="170">
        <f>H39*I39</f>
        <v>0</v>
      </c>
      <c r="K39" s="168">
        <v>8.1399999999999997E-3</v>
      </c>
      <c r="L39" s="168">
        <f>H39*K39</f>
        <v>0.22140800000000002</v>
      </c>
      <c r="M39" s="168"/>
      <c r="N39" s="168">
        <f>H39*M39</f>
        <v>0</v>
      </c>
      <c r="O39" s="170">
        <v>21</v>
      </c>
      <c r="P39" s="170">
        <f>J39*(O39/100)</f>
        <v>0</v>
      </c>
      <c r="Q39" s="170">
        <f>J39+P39</f>
        <v>0</v>
      </c>
      <c r="R39" s="166"/>
      <c r="S39" s="211" t="s">
        <v>138</v>
      </c>
      <c r="T39" s="171">
        <v>1</v>
      </c>
      <c r="U39" s="9"/>
      <c r="V39" s="9"/>
      <c r="W39" s="9"/>
      <c r="X39" s="69"/>
    </row>
    <row r="40" spans="1:27" outlineLevel="4" x14ac:dyDescent="0.2">
      <c r="A40" s="172" t="s">
        <v>39</v>
      </c>
      <c r="B40" s="173"/>
      <c r="C40" s="173"/>
      <c r="D40" s="174"/>
      <c r="E40" s="178" t="s">
        <v>1</v>
      </c>
      <c r="F40" s="202" t="s">
        <v>71</v>
      </c>
      <c r="G40" s="202"/>
      <c r="H40" s="203"/>
      <c r="I40" s="204"/>
      <c r="J40" s="205"/>
      <c r="K40" s="176"/>
      <c r="L40" s="176"/>
      <c r="M40" s="176"/>
      <c r="N40" s="176"/>
      <c r="O40" s="177"/>
      <c r="P40" s="177"/>
      <c r="Q40" s="177"/>
      <c r="R40" s="174"/>
      <c r="S40" s="212"/>
      <c r="T40" s="173"/>
      <c r="U40" s="6"/>
      <c r="V40" s="9"/>
      <c r="W40" s="9"/>
      <c r="X40" s="175" t="str">
        <f>F40</f>
        <v>---</v>
      </c>
      <c r="Y40" s="7"/>
      <c r="AA40" s="10"/>
    </row>
    <row r="41" spans="1:27" ht="7.5" customHeight="1" outlineLevel="4" x14ac:dyDescent="0.2">
      <c r="A41" s="13"/>
      <c r="B41" s="80"/>
      <c r="C41" s="80"/>
      <c r="D41" s="69"/>
      <c r="E41" s="69"/>
      <c r="F41" s="70"/>
      <c r="G41" s="69"/>
      <c r="H41" s="75"/>
      <c r="I41" s="132"/>
      <c r="J41" s="73"/>
      <c r="K41" s="75"/>
      <c r="L41" s="75"/>
      <c r="M41" s="75"/>
      <c r="N41" s="75"/>
      <c r="O41" s="73"/>
      <c r="P41" s="73"/>
      <c r="Q41" s="73"/>
      <c r="R41" s="69"/>
      <c r="S41" s="139"/>
      <c r="T41" s="80"/>
      <c r="U41" s="9"/>
      <c r="X41" s="69"/>
    </row>
    <row r="42" spans="1:27" outlineLevel="4" x14ac:dyDescent="0.2">
      <c r="A42" s="179" t="s">
        <v>40</v>
      </c>
      <c r="B42" s="180"/>
      <c r="C42" s="180"/>
      <c r="D42" s="181"/>
      <c r="E42" s="187" t="s">
        <v>2</v>
      </c>
      <c r="F42" s="182" t="s">
        <v>139</v>
      </c>
      <c r="G42" s="181"/>
      <c r="H42" s="183">
        <v>27.200000000000003</v>
      </c>
      <c r="I42" s="184"/>
      <c r="J42" s="185"/>
      <c r="K42" s="186"/>
      <c r="L42" s="186"/>
      <c r="M42" s="186"/>
      <c r="N42" s="186"/>
      <c r="O42" s="185"/>
      <c r="P42" s="185"/>
      <c r="Q42" s="185"/>
      <c r="R42" s="181"/>
      <c r="S42" s="213"/>
      <c r="T42" s="180"/>
      <c r="U42" s="6"/>
      <c r="V42" s="9"/>
      <c r="W42" s="9"/>
      <c r="X42" s="69"/>
    </row>
    <row r="43" spans="1:27" ht="7.5" customHeight="1" outlineLevel="4" x14ac:dyDescent="0.2">
      <c r="B43" s="80"/>
      <c r="C43" s="82"/>
      <c r="D43" s="69"/>
      <c r="E43" s="69"/>
      <c r="F43" s="131"/>
      <c r="G43" s="69"/>
      <c r="H43" s="75"/>
      <c r="I43" s="132"/>
      <c r="J43" s="73"/>
      <c r="K43" s="75"/>
      <c r="L43" s="75"/>
      <c r="M43" s="75"/>
      <c r="N43" s="75"/>
      <c r="O43" s="73"/>
      <c r="P43" s="73"/>
      <c r="Q43" s="73"/>
      <c r="R43" s="69"/>
      <c r="S43" s="139"/>
      <c r="T43" s="80"/>
      <c r="U43" s="9"/>
      <c r="X43" s="69"/>
    </row>
    <row r="44" spans="1:27" outlineLevel="3" x14ac:dyDescent="0.2">
      <c r="A44" s="2" t="s">
        <v>44</v>
      </c>
      <c r="B44" s="163"/>
      <c r="C44" s="164">
        <v>6</v>
      </c>
      <c r="D44" s="165" t="s">
        <v>108</v>
      </c>
      <c r="E44" s="166" t="s">
        <v>140</v>
      </c>
      <c r="F44" s="167" t="s">
        <v>141</v>
      </c>
      <c r="G44" s="165" t="s">
        <v>124</v>
      </c>
      <c r="H44" s="168">
        <v>5.6</v>
      </c>
      <c r="I44" s="169"/>
      <c r="J44" s="170">
        <f>H44*I44</f>
        <v>0</v>
      </c>
      <c r="K44" s="168">
        <v>2.64E-3</v>
      </c>
      <c r="L44" s="168">
        <f>H44*K44</f>
        <v>1.4783999999999999E-2</v>
      </c>
      <c r="M44" s="168"/>
      <c r="N44" s="168">
        <f>H44*M44</f>
        <v>0</v>
      </c>
      <c r="O44" s="170">
        <v>21</v>
      </c>
      <c r="P44" s="170">
        <f>J44*(O44/100)</f>
        <v>0</v>
      </c>
      <c r="Q44" s="170">
        <f>J44+P44</f>
        <v>0</v>
      </c>
      <c r="R44" s="166"/>
      <c r="S44" s="211" t="s">
        <v>112</v>
      </c>
      <c r="T44" s="171">
        <v>1</v>
      </c>
      <c r="U44" s="9"/>
      <c r="V44" s="9"/>
      <c r="W44" s="9"/>
      <c r="X44" s="69"/>
    </row>
    <row r="45" spans="1:27" outlineLevel="4" x14ac:dyDescent="0.2">
      <c r="A45" s="172" t="s">
        <v>39</v>
      </c>
      <c r="B45" s="173"/>
      <c r="C45" s="173"/>
      <c r="D45" s="174"/>
      <c r="E45" s="178" t="s">
        <v>1</v>
      </c>
      <c r="F45" s="202" t="s">
        <v>142</v>
      </c>
      <c r="G45" s="202"/>
      <c r="H45" s="203"/>
      <c r="I45" s="204"/>
      <c r="J45" s="205"/>
      <c r="K45" s="176"/>
      <c r="L45" s="176"/>
      <c r="M45" s="176"/>
      <c r="N45" s="176"/>
      <c r="O45" s="177"/>
      <c r="P45" s="177"/>
      <c r="Q45" s="177"/>
      <c r="R45" s="174"/>
      <c r="S45" s="212"/>
      <c r="T45" s="173"/>
      <c r="U45" s="6"/>
      <c r="V45" s="9"/>
      <c r="W45" s="9"/>
      <c r="X45" s="175" t="str">
        <f>F45</f>
        <v>Bednění základů patek zřízení</v>
      </c>
      <c r="Y45" s="7"/>
      <c r="AA45" s="10"/>
    </row>
    <row r="46" spans="1:27" ht="7.5" customHeight="1" outlineLevel="4" x14ac:dyDescent="0.2">
      <c r="A46" s="13"/>
      <c r="B46" s="80"/>
      <c r="C46" s="80"/>
      <c r="D46" s="69"/>
      <c r="E46" s="69"/>
      <c r="F46" s="70"/>
      <c r="G46" s="69"/>
      <c r="H46" s="75"/>
      <c r="I46" s="132"/>
      <c r="J46" s="73"/>
      <c r="K46" s="75"/>
      <c r="L46" s="75"/>
      <c r="M46" s="75"/>
      <c r="N46" s="75"/>
      <c r="O46" s="73"/>
      <c r="P46" s="73"/>
      <c r="Q46" s="73"/>
      <c r="R46" s="69"/>
      <c r="S46" s="139"/>
      <c r="T46" s="80"/>
      <c r="U46" s="9"/>
      <c r="X46" s="69"/>
    </row>
    <row r="47" spans="1:27" outlineLevel="4" x14ac:dyDescent="0.2">
      <c r="A47" s="179" t="s">
        <v>40</v>
      </c>
      <c r="B47" s="180"/>
      <c r="C47" s="180"/>
      <c r="D47" s="181"/>
      <c r="E47" s="187" t="s">
        <v>2</v>
      </c>
      <c r="F47" s="182" t="s">
        <v>143</v>
      </c>
      <c r="G47" s="181"/>
      <c r="H47" s="183">
        <v>5.6</v>
      </c>
      <c r="I47" s="184"/>
      <c r="J47" s="185"/>
      <c r="K47" s="186"/>
      <c r="L47" s="186"/>
      <c r="M47" s="186"/>
      <c r="N47" s="186"/>
      <c r="O47" s="185"/>
      <c r="P47" s="185"/>
      <c r="Q47" s="185"/>
      <c r="R47" s="181"/>
      <c r="S47" s="213"/>
      <c r="T47" s="180"/>
      <c r="U47" s="6"/>
      <c r="V47" s="9"/>
      <c r="W47" s="9"/>
      <c r="X47" s="69"/>
    </row>
    <row r="48" spans="1:27" ht="7.5" customHeight="1" outlineLevel="4" x14ac:dyDescent="0.2">
      <c r="B48" s="80"/>
      <c r="C48" s="82"/>
      <c r="D48" s="69"/>
      <c r="E48" s="69"/>
      <c r="F48" s="131"/>
      <c r="G48" s="69"/>
      <c r="H48" s="75"/>
      <c r="I48" s="132"/>
      <c r="J48" s="73"/>
      <c r="K48" s="75"/>
      <c r="L48" s="75"/>
      <c r="M48" s="75"/>
      <c r="N48" s="75"/>
      <c r="O48" s="73"/>
      <c r="P48" s="73"/>
      <c r="Q48" s="73"/>
      <c r="R48" s="69"/>
      <c r="S48" s="139"/>
      <c r="T48" s="80"/>
      <c r="U48" s="9"/>
      <c r="X48" s="69"/>
    </row>
    <row r="49" spans="1:27" outlineLevel="3" x14ac:dyDescent="0.2">
      <c r="A49" s="2" t="s">
        <v>44</v>
      </c>
      <c r="B49" s="163"/>
      <c r="C49" s="164">
        <v>7</v>
      </c>
      <c r="D49" s="165" t="s">
        <v>108</v>
      </c>
      <c r="E49" s="166" t="s">
        <v>144</v>
      </c>
      <c r="F49" s="167" t="s">
        <v>145</v>
      </c>
      <c r="G49" s="165" t="s">
        <v>124</v>
      </c>
      <c r="H49" s="168">
        <v>5.6</v>
      </c>
      <c r="I49" s="169"/>
      <c r="J49" s="170">
        <f>H49*I49</f>
        <v>0</v>
      </c>
      <c r="K49" s="168"/>
      <c r="L49" s="168">
        <f>H49*K49</f>
        <v>0</v>
      </c>
      <c r="M49" s="168"/>
      <c r="N49" s="168">
        <f>H49*M49</f>
        <v>0</v>
      </c>
      <c r="O49" s="170">
        <v>21</v>
      </c>
      <c r="P49" s="170">
        <f>J49*(O49/100)</f>
        <v>0</v>
      </c>
      <c r="Q49" s="170">
        <f>J49+P49</f>
        <v>0</v>
      </c>
      <c r="R49" s="166"/>
      <c r="S49" s="211" t="s">
        <v>112</v>
      </c>
      <c r="T49" s="171">
        <v>1</v>
      </c>
      <c r="U49" s="9"/>
      <c r="V49" s="9"/>
      <c r="W49" s="9"/>
      <c r="X49" s="69"/>
    </row>
    <row r="50" spans="1:27" outlineLevel="4" x14ac:dyDescent="0.2">
      <c r="A50" s="172" t="s">
        <v>39</v>
      </c>
      <c r="B50" s="173"/>
      <c r="C50" s="173"/>
      <c r="D50" s="174"/>
      <c r="E50" s="178" t="s">
        <v>1</v>
      </c>
      <c r="F50" s="202" t="s">
        <v>146</v>
      </c>
      <c r="G50" s="202"/>
      <c r="H50" s="203"/>
      <c r="I50" s="204"/>
      <c r="J50" s="205"/>
      <c r="K50" s="176"/>
      <c r="L50" s="176"/>
      <c r="M50" s="176"/>
      <c r="N50" s="176"/>
      <c r="O50" s="177"/>
      <c r="P50" s="177"/>
      <c r="Q50" s="177"/>
      <c r="R50" s="174"/>
      <c r="S50" s="212"/>
      <c r="T50" s="173"/>
      <c r="U50" s="6"/>
      <c r="V50" s="9"/>
      <c r="W50" s="9"/>
      <c r="X50" s="175" t="str">
        <f>F50</f>
        <v>Bednění základů patek odstranění</v>
      </c>
      <c r="Y50" s="7"/>
      <c r="AA50" s="10"/>
    </row>
    <row r="51" spans="1:27" ht="7.5" customHeight="1" outlineLevel="4" x14ac:dyDescent="0.2">
      <c r="A51" s="13"/>
      <c r="B51" s="80"/>
      <c r="C51" s="80"/>
      <c r="D51" s="69"/>
      <c r="E51" s="69"/>
      <c r="F51" s="70"/>
      <c r="G51" s="69"/>
      <c r="H51" s="75"/>
      <c r="I51" s="132"/>
      <c r="J51" s="73"/>
      <c r="K51" s="75"/>
      <c r="L51" s="75"/>
      <c r="M51" s="75"/>
      <c r="N51" s="75"/>
      <c r="O51" s="73"/>
      <c r="P51" s="73"/>
      <c r="Q51" s="73"/>
      <c r="R51" s="69"/>
      <c r="S51" s="139"/>
      <c r="T51" s="80"/>
      <c r="U51" s="9"/>
      <c r="X51" s="69"/>
    </row>
    <row r="52" spans="1:27" outlineLevel="3" x14ac:dyDescent="0.2">
      <c r="B52" s="6"/>
      <c r="C52" s="6"/>
      <c r="D52" s="6"/>
      <c r="E52" s="6"/>
      <c r="F52" s="6"/>
      <c r="G52" s="6"/>
      <c r="H52" s="6"/>
      <c r="I52" s="9"/>
      <c r="J52" s="9"/>
      <c r="K52" s="6"/>
      <c r="L52" s="6"/>
      <c r="M52" s="6"/>
      <c r="N52" s="6"/>
      <c r="O52" s="6"/>
      <c r="P52" s="9"/>
      <c r="Q52" s="9"/>
      <c r="R52" s="9"/>
      <c r="S52" s="214"/>
      <c r="T52" s="6"/>
      <c r="X52" s="6"/>
    </row>
    <row r="53" spans="1:27" ht="13.5" outlineLevel="2" x14ac:dyDescent="0.25">
      <c r="A53" s="120" t="s">
        <v>98</v>
      </c>
      <c r="B53" s="124">
        <v>3</v>
      </c>
      <c r="C53" s="157"/>
      <c r="D53" s="158" t="s">
        <v>107</v>
      </c>
      <c r="E53" s="158"/>
      <c r="F53" s="159" t="s">
        <v>99</v>
      </c>
      <c r="G53" s="158"/>
      <c r="H53" s="160"/>
      <c r="I53" s="161"/>
      <c r="J53" s="122">
        <f>SUBTOTAL(9,J54:J122)</f>
        <v>0</v>
      </c>
      <c r="K53" s="160"/>
      <c r="L53" s="123">
        <f>SUBTOTAL(9,L54:L122)</f>
        <v>4.5756706600000001</v>
      </c>
      <c r="M53" s="160"/>
      <c r="N53" s="123">
        <f>SUBTOTAL(9,N54:N122)</f>
        <v>0</v>
      </c>
      <c r="O53" s="162"/>
      <c r="P53" s="122">
        <f>SUBTOTAL(9,P54:P122)</f>
        <v>0</v>
      </c>
      <c r="Q53" s="122">
        <f>SUBTOTAL(9,Q54:Q122)</f>
        <v>0</v>
      </c>
      <c r="R53" s="158"/>
      <c r="S53" s="210"/>
      <c r="T53" s="124">
        <f>SUBTOTAL(9,T54:T122)</f>
        <v>17</v>
      </c>
      <c r="U53" s="6"/>
      <c r="V53" s="9"/>
      <c r="W53" s="9"/>
      <c r="X53" s="69"/>
    </row>
    <row r="54" spans="1:27" outlineLevel="3" x14ac:dyDescent="0.2">
      <c r="A54" s="2" t="s">
        <v>44</v>
      </c>
      <c r="B54" s="163"/>
      <c r="C54" s="164">
        <v>8</v>
      </c>
      <c r="D54" s="165" t="s">
        <v>108</v>
      </c>
      <c r="E54" s="166" t="s">
        <v>147</v>
      </c>
      <c r="F54" s="167" t="s">
        <v>148</v>
      </c>
      <c r="G54" s="165" t="s">
        <v>137</v>
      </c>
      <c r="H54" s="168">
        <v>188.76</v>
      </c>
      <c r="I54" s="169"/>
      <c r="J54" s="170">
        <f>H54*I54</f>
        <v>0</v>
      </c>
      <c r="K54" s="168"/>
      <c r="L54" s="168">
        <f>H54*K54</f>
        <v>0</v>
      </c>
      <c r="M54" s="168"/>
      <c r="N54" s="168">
        <f>H54*M54</f>
        <v>0</v>
      </c>
      <c r="O54" s="170">
        <v>21</v>
      </c>
      <c r="P54" s="170">
        <f>J54*(O54/100)</f>
        <v>0</v>
      </c>
      <c r="Q54" s="170">
        <f>J54+P54</f>
        <v>0</v>
      </c>
      <c r="R54" s="166"/>
      <c r="S54" s="211" t="s">
        <v>112</v>
      </c>
      <c r="T54" s="171">
        <v>1</v>
      </c>
      <c r="U54" s="9"/>
      <c r="V54" s="9"/>
      <c r="W54" s="9"/>
      <c r="X54" s="69"/>
    </row>
    <row r="55" spans="1:27" outlineLevel="4" x14ac:dyDescent="0.2">
      <c r="A55" s="172" t="s">
        <v>39</v>
      </c>
      <c r="B55" s="173"/>
      <c r="C55" s="173"/>
      <c r="D55" s="174"/>
      <c r="E55" s="178" t="s">
        <v>1</v>
      </c>
      <c r="F55" s="202" t="s">
        <v>149</v>
      </c>
      <c r="G55" s="202"/>
      <c r="H55" s="203"/>
      <c r="I55" s="204"/>
      <c r="J55" s="205"/>
      <c r="K55" s="176"/>
      <c r="L55" s="176"/>
      <c r="M55" s="176"/>
      <c r="N55" s="176"/>
      <c r="O55" s="177"/>
      <c r="P55" s="177"/>
      <c r="Q55" s="177"/>
      <c r="R55" s="174"/>
      <c r="S55" s="212"/>
      <c r="T55" s="173"/>
      <c r="U55" s="6"/>
      <c r="V55" s="9"/>
      <c r="W55" s="9"/>
      <c r="X55" s="175" t="str">
        <f>F55</f>
        <v>Montáž oplocení z pletiva strojového s napínacími dráty přes 1,6 do 2,0 m</v>
      </c>
      <c r="Y55" s="7"/>
      <c r="AA55" s="10"/>
    </row>
    <row r="56" spans="1:27" ht="7.5" customHeight="1" outlineLevel="4" x14ac:dyDescent="0.2">
      <c r="A56" s="13"/>
      <c r="B56" s="80"/>
      <c r="C56" s="80"/>
      <c r="D56" s="69"/>
      <c r="E56" s="69"/>
      <c r="F56" s="70"/>
      <c r="G56" s="69"/>
      <c r="H56" s="75"/>
      <c r="I56" s="132"/>
      <c r="J56" s="73"/>
      <c r="K56" s="75"/>
      <c r="L56" s="75"/>
      <c r="M56" s="75"/>
      <c r="N56" s="75"/>
      <c r="O56" s="73"/>
      <c r="P56" s="73"/>
      <c r="Q56" s="73"/>
      <c r="R56" s="69"/>
      <c r="S56" s="139"/>
      <c r="T56" s="80"/>
      <c r="U56" s="9"/>
      <c r="X56" s="69"/>
    </row>
    <row r="57" spans="1:27" outlineLevel="4" x14ac:dyDescent="0.2">
      <c r="A57" s="179" t="s">
        <v>40</v>
      </c>
      <c r="B57" s="180"/>
      <c r="C57" s="180"/>
      <c r="D57" s="181"/>
      <c r="E57" s="187" t="s">
        <v>2</v>
      </c>
      <c r="F57" s="182" t="s">
        <v>150</v>
      </c>
      <c r="G57" s="181"/>
      <c r="H57" s="183">
        <v>0</v>
      </c>
      <c r="I57" s="184"/>
      <c r="J57" s="185"/>
      <c r="K57" s="186"/>
      <c r="L57" s="186"/>
      <c r="M57" s="186"/>
      <c r="N57" s="186"/>
      <c r="O57" s="185"/>
      <c r="P57" s="185"/>
      <c r="Q57" s="185"/>
      <c r="R57" s="181"/>
      <c r="S57" s="213"/>
      <c r="T57" s="180"/>
      <c r="U57" s="6"/>
      <c r="V57" s="9"/>
      <c r="W57" s="9"/>
      <c r="X57" s="69"/>
    </row>
    <row r="58" spans="1:27" outlineLevel="4" x14ac:dyDescent="0.2">
      <c r="A58" s="179" t="s">
        <v>40</v>
      </c>
      <c r="B58" s="180"/>
      <c r="C58" s="180"/>
      <c r="D58" s="181"/>
      <c r="E58" s="187"/>
      <c r="F58" s="182" t="s">
        <v>151</v>
      </c>
      <c r="G58" s="181"/>
      <c r="H58" s="183">
        <v>96.66</v>
      </c>
      <c r="I58" s="184"/>
      <c r="J58" s="185"/>
      <c r="K58" s="186"/>
      <c r="L58" s="186"/>
      <c r="M58" s="186"/>
      <c r="N58" s="186"/>
      <c r="O58" s="185"/>
      <c r="P58" s="185"/>
      <c r="Q58" s="185"/>
      <c r="R58" s="181"/>
      <c r="S58" s="213"/>
      <c r="T58" s="180"/>
      <c r="U58" s="6"/>
      <c r="V58" s="9"/>
      <c r="W58" s="9"/>
      <c r="X58" s="69"/>
    </row>
    <row r="59" spans="1:27" outlineLevel="4" x14ac:dyDescent="0.2">
      <c r="A59" s="179" t="s">
        <v>40</v>
      </c>
      <c r="B59" s="180"/>
      <c r="C59" s="180"/>
      <c r="D59" s="181"/>
      <c r="E59" s="187"/>
      <c r="F59" s="182" t="s">
        <v>152</v>
      </c>
      <c r="G59" s="181"/>
      <c r="H59" s="183">
        <v>0</v>
      </c>
      <c r="I59" s="184"/>
      <c r="J59" s="185"/>
      <c r="K59" s="186"/>
      <c r="L59" s="186"/>
      <c r="M59" s="186"/>
      <c r="N59" s="186"/>
      <c r="O59" s="185"/>
      <c r="P59" s="185"/>
      <c r="Q59" s="185"/>
      <c r="R59" s="181"/>
      <c r="S59" s="213"/>
      <c r="T59" s="180"/>
      <c r="U59" s="6"/>
      <c r="V59" s="9"/>
      <c r="W59" s="9"/>
      <c r="X59" s="69"/>
    </row>
    <row r="60" spans="1:27" outlineLevel="4" x14ac:dyDescent="0.2">
      <c r="A60" s="179" t="s">
        <v>40</v>
      </c>
      <c r="B60" s="180"/>
      <c r="C60" s="180"/>
      <c r="D60" s="181"/>
      <c r="E60" s="187"/>
      <c r="F60" s="182" t="s">
        <v>153</v>
      </c>
      <c r="G60" s="181"/>
      <c r="H60" s="183">
        <v>92.1</v>
      </c>
      <c r="I60" s="184"/>
      <c r="J60" s="185"/>
      <c r="K60" s="186"/>
      <c r="L60" s="186"/>
      <c r="M60" s="186"/>
      <c r="N60" s="186"/>
      <c r="O60" s="185"/>
      <c r="P60" s="185"/>
      <c r="Q60" s="185"/>
      <c r="R60" s="181"/>
      <c r="S60" s="213"/>
      <c r="T60" s="180"/>
      <c r="U60" s="6"/>
      <c r="V60" s="9"/>
      <c r="W60" s="9"/>
      <c r="X60" s="69"/>
    </row>
    <row r="61" spans="1:27" ht="7.5" customHeight="1" outlineLevel="4" x14ac:dyDescent="0.2">
      <c r="B61" s="80"/>
      <c r="C61" s="82"/>
      <c r="D61" s="69"/>
      <c r="E61" s="69"/>
      <c r="F61" s="131"/>
      <c r="G61" s="69"/>
      <c r="H61" s="75"/>
      <c r="I61" s="132"/>
      <c r="J61" s="73"/>
      <c r="K61" s="75"/>
      <c r="L61" s="75"/>
      <c r="M61" s="75"/>
      <c r="N61" s="75"/>
      <c r="O61" s="73"/>
      <c r="P61" s="73"/>
      <c r="Q61" s="73"/>
      <c r="R61" s="69"/>
      <c r="S61" s="139"/>
      <c r="T61" s="80"/>
      <c r="U61" s="9"/>
      <c r="X61" s="69"/>
    </row>
    <row r="62" spans="1:27" outlineLevel="3" x14ac:dyDescent="0.2">
      <c r="A62" s="2" t="s">
        <v>44</v>
      </c>
      <c r="B62" s="163"/>
      <c r="C62" s="164">
        <v>9</v>
      </c>
      <c r="D62" s="165" t="s">
        <v>134</v>
      </c>
      <c r="E62" s="166" t="s">
        <v>154</v>
      </c>
      <c r="F62" s="167" t="s">
        <v>155</v>
      </c>
      <c r="G62" s="165" t="s">
        <v>137</v>
      </c>
      <c r="H62" s="168">
        <v>198.19800000000001</v>
      </c>
      <c r="I62" s="169"/>
      <c r="J62" s="170">
        <f>H62*I62</f>
        <v>0</v>
      </c>
      <c r="K62" s="168">
        <v>1.31E-3</v>
      </c>
      <c r="L62" s="168">
        <f>H62*K62</f>
        <v>0.25963938000000003</v>
      </c>
      <c r="M62" s="168"/>
      <c r="N62" s="168">
        <f>H62*M62</f>
        <v>0</v>
      </c>
      <c r="O62" s="170">
        <v>21</v>
      </c>
      <c r="P62" s="170">
        <f>J62*(O62/100)</f>
        <v>0</v>
      </c>
      <c r="Q62" s="170">
        <f>J62+P62</f>
        <v>0</v>
      </c>
      <c r="R62" s="166"/>
      <c r="S62" s="211" t="s">
        <v>138</v>
      </c>
      <c r="T62" s="171">
        <v>1</v>
      </c>
      <c r="U62" s="9"/>
      <c r="V62" s="9"/>
      <c r="W62" s="9"/>
      <c r="X62" s="69"/>
    </row>
    <row r="63" spans="1:27" outlineLevel="4" x14ac:dyDescent="0.2">
      <c r="A63" s="172" t="s">
        <v>39</v>
      </c>
      <c r="B63" s="173"/>
      <c r="C63" s="173"/>
      <c r="D63" s="174"/>
      <c r="E63" s="178" t="s">
        <v>1</v>
      </c>
      <c r="F63" s="202" t="s">
        <v>71</v>
      </c>
      <c r="G63" s="202"/>
      <c r="H63" s="203"/>
      <c r="I63" s="204"/>
      <c r="J63" s="205"/>
      <c r="K63" s="176"/>
      <c r="L63" s="176"/>
      <c r="M63" s="176"/>
      <c r="N63" s="176"/>
      <c r="O63" s="177"/>
      <c r="P63" s="177"/>
      <c r="Q63" s="177"/>
      <c r="R63" s="174"/>
      <c r="S63" s="212"/>
      <c r="T63" s="173"/>
      <c r="U63" s="6"/>
      <c r="V63" s="9"/>
      <c r="W63" s="9"/>
      <c r="X63" s="175" t="str">
        <f>F63</f>
        <v>---</v>
      </c>
      <c r="Y63" s="7"/>
      <c r="AA63" s="10"/>
    </row>
    <row r="64" spans="1:27" ht="7.5" customHeight="1" outlineLevel="4" x14ac:dyDescent="0.2">
      <c r="A64" s="13"/>
      <c r="B64" s="80"/>
      <c r="C64" s="80"/>
      <c r="D64" s="69"/>
      <c r="E64" s="69"/>
      <c r="F64" s="70"/>
      <c r="G64" s="69"/>
      <c r="H64" s="75"/>
      <c r="I64" s="132"/>
      <c r="J64" s="73"/>
      <c r="K64" s="75"/>
      <c r="L64" s="75"/>
      <c r="M64" s="75"/>
      <c r="N64" s="75"/>
      <c r="O64" s="73"/>
      <c r="P64" s="73"/>
      <c r="Q64" s="73"/>
      <c r="R64" s="69"/>
      <c r="S64" s="139"/>
      <c r="T64" s="80"/>
      <c r="U64" s="9"/>
      <c r="X64" s="69"/>
    </row>
    <row r="65" spans="1:27" outlineLevel="4" x14ac:dyDescent="0.2">
      <c r="A65" s="179" t="s">
        <v>40</v>
      </c>
      <c r="B65" s="180"/>
      <c r="C65" s="180"/>
      <c r="D65" s="181"/>
      <c r="E65" s="187" t="s">
        <v>2</v>
      </c>
      <c r="F65" s="182" t="s">
        <v>156</v>
      </c>
      <c r="G65" s="181"/>
      <c r="H65" s="183">
        <v>198.19800000000001</v>
      </c>
      <c r="I65" s="184"/>
      <c r="J65" s="185"/>
      <c r="K65" s="186"/>
      <c r="L65" s="186"/>
      <c r="M65" s="186"/>
      <c r="N65" s="186"/>
      <c r="O65" s="185"/>
      <c r="P65" s="185"/>
      <c r="Q65" s="185"/>
      <c r="R65" s="181"/>
      <c r="S65" s="213"/>
      <c r="T65" s="180"/>
      <c r="U65" s="6"/>
      <c r="V65" s="9"/>
      <c r="W65" s="9"/>
      <c r="X65" s="69"/>
    </row>
    <row r="66" spans="1:27" ht="7.5" customHeight="1" outlineLevel="4" x14ac:dyDescent="0.2">
      <c r="B66" s="80"/>
      <c r="C66" s="82"/>
      <c r="D66" s="69"/>
      <c r="E66" s="69"/>
      <c r="F66" s="131"/>
      <c r="G66" s="69"/>
      <c r="H66" s="75"/>
      <c r="I66" s="132"/>
      <c r="J66" s="73"/>
      <c r="K66" s="75"/>
      <c r="L66" s="75"/>
      <c r="M66" s="75"/>
      <c r="N66" s="75"/>
      <c r="O66" s="73"/>
      <c r="P66" s="73"/>
      <c r="Q66" s="73"/>
      <c r="R66" s="69"/>
      <c r="S66" s="139"/>
      <c r="T66" s="80"/>
      <c r="U66" s="9"/>
      <c r="X66" s="69"/>
    </row>
    <row r="67" spans="1:27" outlineLevel="3" x14ac:dyDescent="0.2">
      <c r="A67" s="2" t="s">
        <v>44</v>
      </c>
      <c r="B67" s="163"/>
      <c r="C67" s="164">
        <v>10</v>
      </c>
      <c r="D67" s="165" t="s">
        <v>108</v>
      </c>
      <c r="E67" s="166" t="s">
        <v>157</v>
      </c>
      <c r="F67" s="167" t="s">
        <v>158</v>
      </c>
      <c r="G67" s="165" t="s">
        <v>137</v>
      </c>
      <c r="H67" s="168">
        <v>566.28</v>
      </c>
      <c r="I67" s="169"/>
      <c r="J67" s="170">
        <f>H67*I67</f>
        <v>0</v>
      </c>
      <c r="K67" s="168"/>
      <c r="L67" s="168">
        <f>H67*K67</f>
        <v>0</v>
      </c>
      <c r="M67" s="168"/>
      <c r="N67" s="168">
        <f>H67*M67</f>
        <v>0</v>
      </c>
      <c r="O67" s="170">
        <v>21</v>
      </c>
      <c r="P67" s="170">
        <f>J67*(O67/100)</f>
        <v>0</v>
      </c>
      <c r="Q67" s="170">
        <f>J67+P67</f>
        <v>0</v>
      </c>
      <c r="R67" s="166"/>
      <c r="S67" s="211" t="s">
        <v>112</v>
      </c>
      <c r="T67" s="171">
        <v>1</v>
      </c>
      <c r="U67" s="9"/>
      <c r="V67" s="9"/>
      <c r="W67" s="9"/>
      <c r="X67" s="69"/>
    </row>
    <row r="68" spans="1:27" outlineLevel="4" x14ac:dyDescent="0.2">
      <c r="A68" s="172" t="s">
        <v>39</v>
      </c>
      <c r="B68" s="173"/>
      <c r="C68" s="173"/>
      <c r="D68" s="174"/>
      <c r="E68" s="178" t="s">
        <v>1</v>
      </c>
      <c r="F68" s="202" t="s">
        <v>159</v>
      </c>
      <c r="G68" s="202"/>
      <c r="H68" s="203"/>
      <c r="I68" s="204"/>
      <c r="J68" s="205"/>
      <c r="K68" s="176"/>
      <c r="L68" s="176"/>
      <c r="M68" s="176"/>
      <c r="N68" s="176"/>
      <c r="O68" s="177"/>
      <c r="P68" s="177"/>
      <c r="Q68" s="177"/>
      <c r="R68" s="174"/>
      <c r="S68" s="212"/>
      <c r="T68" s="173"/>
      <c r="U68" s="6"/>
      <c r="V68" s="9"/>
      <c r="W68" s="9"/>
      <c r="X68" s="175" t="str">
        <f>F68</f>
        <v>Montáž oplocení z pletiva doplňujících konstrukcí rozvinutí, uchycení a napnutí drátu napínacího</v>
      </c>
      <c r="Y68" s="7"/>
      <c r="AA68" s="10"/>
    </row>
    <row r="69" spans="1:27" ht="7.5" customHeight="1" outlineLevel="4" x14ac:dyDescent="0.2">
      <c r="A69" s="13"/>
      <c r="B69" s="80"/>
      <c r="C69" s="80"/>
      <c r="D69" s="69"/>
      <c r="E69" s="69"/>
      <c r="F69" s="70"/>
      <c r="G69" s="69"/>
      <c r="H69" s="75"/>
      <c r="I69" s="132"/>
      <c r="J69" s="73"/>
      <c r="K69" s="75"/>
      <c r="L69" s="75"/>
      <c r="M69" s="75"/>
      <c r="N69" s="75"/>
      <c r="O69" s="73"/>
      <c r="P69" s="73"/>
      <c r="Q69" s="73"/>
      <c r="R69" s="69"/>
      <c r="S69" s="139"/>
      <c r="T69" s="80"/>
      <c r="U69" s="9"/>
      <c r="X69" s="69"/>
    </row>
    <row r="70" spans="1:27" outlineLevel="4" x14ac:dyDescent="0.2">
      <c r="A70" s="179" t="s">
        <v>40</v>
      </c>
      <c r="B70" s="180"/>
      <c r="C70" s="180"/>
      <c r="D70" s="181"/>
      <c r="E70" s="187" t="s">
        <v>2</v>
      </c>
      <c r="F70" s="182" t="s">
        <v>160</v>
      </c>
      <c r="G70" s="181"/>
      <c r="H70" s="183">
        <v>566.28</v>
      </c>
      <c r="I70" s="184"/>
      <c r="J70" s="185"/>
      <c r="K70" s="186"/>
      <c r="L70" s="186"/>
      <c r="M70" s="186"/>
      <c r="N70" s="186"/>
      <c r="O70" s="185"/>
      <c r="P70" s="185"/>
      <c r="Q70" s="185"/>
      <c r="R70" s="181"/>
      <c r="S70" s="213"/>
      <c r="T70" s="180"/>
      <c r="U70" s="6"/>
      <c r="V70" s="9"/>
      <c r="W70" s="9"/>
      <c r="X70" s="69"/>
    </row>
    <row r="71" spans="1:27" ht="7.5" customHeight="1" outlineLevel="4" x14ac:dyDescent="0.2">
      <c r="B71" s="80"/>
      <c r="C71" s="82"/>
      <c r="D71" s="69"/>
      <c r="E71" s="69"/>
      <c r="F71" s="131"/>
      <c r="G71" s="69"/>
      <c r="H71" s="75"/>
      <c r="I71" s="132"/>
      <c r="J71" s="73"/>
      <c r="K71" s="75"/>
      <c r="L71" s="75"/>
      <c r="M71" s="75"/>
      <c r="N71" s="75"/>
      <c r="O71" s="73"/>
      <c r="P71" s="73"/>
      <c r="Q71" s="73"/>
      <c r="R71" s="69"/>
      <c r="S71" s="139"/>
      <c r="T71" s="80"/>
      <c r="U71" s="9"/>
      <c r="X71" s="69"/>
    </row>
    <row r="72" spans="1:27" outlineLevel="3" x14ac:dyDescent="0.2">
      <c r="A72" s="2" t="s">
        <v>44</v>
      </c>
      <c r="B72" s="163"/>
      <c r="C72" s="164">
        <v>11</v>
      </c>
      <c r="D72" s="165" t="s">
        <v>134</v>
      </c>
      <c r="E72" s="166" t="s">
        <v>161</v>
      </c>
      <c r="F72" s="167" t="s">
        <v>162</v>
      </c>
      <c r="G72" s="165" t="s">
        <v>137</v>
      </c>
      <c r="H72" s="168">
        <v>594.59400000000005</v>
      </c>
      <c r="I72" s="169"/>
      <c r="J72" s="170">
        <f>H72*I72</f>
        <v>0</v>
      </c>
      <c r="K72" s="168">
        <v>2.0000000000000002E-5</v>
      </c>
      <c r="L72" s="168">
        <f>H72*K72</f>
        <v>1.1891880000000002E-2</v>
      </c>
      <c r="M72" s="168"/>
      <c r="N72" s="168">
        <f>H72*M72</f>
        <v>0</v>
      </c>
      <c r="O72" s="170">
        <v>21</v>
      </c>
      <c r="P72" s="170">
        <f>J72*(O72/100)</f>
        <v>0</v>
      </c>
      <c r="Q72" s="170">
        <f>J72+P72</f>
        <v>0</v>
      </c>
      <c r="R72" s="166"/>
      <c r="S72" s="211" t="s">
        <v>138</v>
      </c>
      <c r="T72" s="171">
        <v>1</v>
      </c>
      <c r="U72" s="9"/>
      <c r="V72" s="9"/>
      <c r="W72" s="9"/>
      <c r="X72" s="69"/>
    </row>
    <row r="73" spans="1:27" outlineLevel="4" x14ac:dyDescent="0.2">
      <c r="A73" s="172" t="s">
        <v>39</v>
      </c>
      <c r="B73" s="173"/>
      <c r="C73" s="173"/>
      <c r="D73" s="174"/>
      <c r="E73" s="178" t="s">
        <v>1</v>
      </c>
      <c r="F73" s="202" t="s">
        <v>71</v>
      </c>
      <c r="G73" s="202"/>
      <c r="H73" s="203"/>
      <c r="I73" s="204"/>
      <c r="J73" s="205"/>
      <c r="K73" s="176"/>
      <c r="L73" s="176"/>
      <c r="M73" s="176"/>
      <c r="N73" s="176"/>
      <c r="O73" s="177"/>
      <c r="P73" s="177"/>
      <c r="Q73" s="177"/>
      <c r="R73" s="174"/>
      <c r="S73" s="212"/>
      <c r="T73" s="173"/>
      <c r="U73" s="6"/>
      <c r="V73" s="9"/>
      <c r="W73" s="9"/>
      <c r="X73" s="175" t="str">
        <f>F73</f>
        <v>---</v>
      </c>
      <c r="Y73" s="7"/>
      <c r="AA73" s="10"/>
    </row>
    <row r="74" spans="1:27" ht="7.5" customHeight="1" outlineLevel="4" x14ac:dyDescent="0.2">
      <c r="A74" s="13"/>
      <c r="B74" s="80"/>
      <c r="C74" s="80"/>
      <c r="D74" s="69"/>
      <c r="E74" s="69"/>
      <c r="F74" s="70"/>
      <c r="G74" s="69"/>
      <c r="H74" s="75"/>
      <c r="I74" s="132"/>
      <c r="J74" s="73"/>
      <c r="K74" s="75"/>
      <c r="L74" s="75"/>
      <c r="M74" s="75"/>
      <c r="N74" s="75"/>
      <c r="O74" s="73"/>
      <c r="P74" s="73"/>
      <c r="Q74" s="73"/>
      <c r="R74" s="69"/>
      <c r="S74" s="139"/>
      <c r="T74" s="80"/>
      <c r="U74" s="9"/>
      <c r="X74" s="69"/>
    </row>
    <row r="75" spans="1:27" outlineLevel="4" x14ac:dyDescent="0.2">
      <c r="A75" s="179" t="s">
        <v>40</v>
      </c>
      <c r="B75" s="180"/>
      <c r="C75" s="180"/>
      <c r="D75" s="181"/>
      <c r="E75" s="187" t="s">
        <v>2</v>
      </c>
      <c r="F75" s="182" t="s">
        <v>163</v>
      </c>
      <c r="G75" s="181"/>
      <c r="H75" s="183">
        <v>594.59400000000005</v>
      </c>
      <c r="I75" s="184"/>
      <c r="J75" s="185"/>
      <c r="K75" s="186"/>
      <c r="L75" s="186"/>
      <c r="M75" s="186"/>
      <c r="N75" s="186"/>
      <c r="O75" s="185"/>
      <c r="P75" s="185"/>
      <c r="Q75" s="185"/>
      <c r="R75" s="181"/>
      <c r="S75" s="213"/>
      <c r="T75" s="180"/>
      <c r="U75" s="6"/>
      <c r="V75" s="9"/>
      <c r="W75" s="9"/>
      <c r="X75" s="69"/>
    </row>
    <row r="76" spans="1:27" ht="7.5" customHeight="1" outlineLevel="4" x14ac:dyDescent="0.2">
      <c r="B76" s="80"/>
      <c r="C76" s="82"/>
      <c r="D76" s="69"/>
      <c r="E76" s="69"/>
      <c r="F76" s="131"/>
      <c r="G76" s="69"/>
      <c r="H76" s="75"/>
      <c r="I76" s="132"/>
      <c r="J76" s="73"/>
      <c r="K76" s="75"/>
      <c r="L76" s="75"/>
      <c r="M76" s="75"/>
      <c r="N76" s="75"/>
      <c r="O76" s="73"/>
      <c r="P76" s="73"/>
      <c r="Q76" s="73"/>
      <c r="R76" s="69"/>
      <c r="S76" s="139"/>
      <c r="T76" s="80"/>
      <c r="U76" s="9"/>
      <c r="X76" s="69"/>
    </row>
    <row r="77" spans="1:27" outlineLevel="3" x14ac:dyDescent="0.2">
      <c r="A77" s="2" t="s">
        <v>44</v>
      </c>
      <c r="B77" s="163"/>
      <c r="C77" s="164">
        <v>12</v>
      </c>
      <c r="D77" s="165" t="s">
        <v>108</v>
      </c>
      <c r="E77" s="166" t="s">
        <v>164</v>
      </c>
      <c r="F77" s="167" t="s">
        <v>165</v>
      </c>
      <c r="G77" s="165" t="s">
        <v>137</v>
      </c>
      <c r="H77" s="168">
        <v>566.28</v>
      </c>
      <c r="I77" s="169"/>
      <c r="J77" s="170">
        <f>H77*I77</f>
        <v>0</v>
      </c>
      <c r="K77" s="168"/>
      <c r="L77" s="168">
        <f>H77*K77</f>
        <v>0</v>
      </c>
      <c r="M77" s="168"/>
      <c r="N77" s="168">
        <f>H77*M77</f>
        <v>0</v>
      </c>
      <c r="O77" s="170">
        <v>21</v>
      </c>
      <c r="P77" s="170">
        <f>J77*(O77/100)</f>
        <v>0</v>
      </c>
      <c r="Q77" s="170">
        <f>J77+P77</f>
        <v>0</v>
      </c>
      <c r="R77" s="166"/>
      <c r="S77" s="211" t="s">
        <v>112</v>
      </c>
      <c r="T77" s="171">
        <v>1</v>
      </c>
      <c r="U77" s="9"/>
      <c r="V77" s="9"/>
      <c r="W77" s="9"/>
      <c r="X77" s="69"/>
    </row>
    <row r="78" spans="1:27" outlineLevel="4" x14ac:dyDescent="0.2">
      <c r="A78" s="172" t="s">
        <v>39</v>
      </c>
      <c r="B78" s="173"/>
      <c r="C78" s="173"/>
      <c r="D78" s="174"/>
      <c r="E78" s="178" t="s">
        <v>1</v>
      </c>
      <c r="F78" s="202" t="s">
        <v>166</v>
      </c>
      <c r="G78" s="202"/>
      <c r="H78" s="203"/>
      <c r="I78" s="204"/>
      <c r="J78" s="205"/>
      <c r="K78" s="176"/>
      <c r="L78" s="176"/>
      <c r="M78" s="176"/>
      <c r="N78" s="176"/>
      <c r="O78" s="177"/>
      <c r="P78" s="177"/>
      <c r="Q78" s="177"/>
      <c r="R78" s="174"/>
      <c r="S78" s="212"/>
      <c r="T78" s="173"/>
      <c r="U78" s="6"/>
      <c r="V78" s="9"/>
      <c r="W78" s="9"/>
      <c r="X78" s="175" t="str">
        <f>F78</f>
        <v>Montáž oplocení z pletiva doplňujících konstrukcí rozvinutí, uchycení a napnutí drátu ostnatého</v>
      </c>
      <c r="Y78" s="7"/>
      <c r="AA78" s="10"/>
    </row>
    <row r="79" spans="1:27" ht="7.5" customHeight="1" outlineLevel="4" x14ac:dyDescent="0.2">
      <c r="A79" s="13"/>
      <c r="B79" s="80"/>
      <c r="C79" s="80"/>
      <c r="D79" s="69"/>
      <c r="E79" s="69"/>
      <c r="F79" s="70"/>
      <c r="G79" s="69"/>
      <c r="H79" s="75"/>
      <c r="I79" s="132"/>
      <c r="J79" s="73"/>
      <c r="K79" s="75"/>
      <c r="L79" s="75"/>
      <c r="M79" s="75"/>
      <c r="N79" s="75"/>
      <c r="O79" s="73"/>
      <c r="P79" s="73"/>
      <c r="Q79" s="73"/>
      <c r="R79" s="69"/>
      <c r="S79" s="139"/>
      <c r="T79" s="80"/>
      <c r="U79" s="9"/>
      <c r="X79" s="69"/>
    </row>
    <row r="80" spans="1:27" outlineLevel="4" x14ac:dyDescent="0.2">
      <c r="A80" s="179" t="s">
        <v>40</v>
      </c>
      <c r="B80" s="180"/>
      <c r="C80" s="180"/>
      <c r="D80" s="181"/>
      <c r="E80" s="187" t="s">
        <v>2</v>
      </c>
      <c r="F80" s="182" t="s">
        <v>167</v>
      </c>
      <c r="G80" s="181"/>
      <c r="H80" s="183">
        <v>566.28</v>
      </c>
      <c r="I80" s="184"/>
      <c r="J80" s="185"/>
      <c r="K80" s="186"/>
      <c r="L80" s="186"/>
      <c r="M80" s="186"/>
      <c r="N80" s="186"/>
      <c r="O80" s="185"/>
      <c r="P80" s="185"/>
      <c r="Q80" s="185"/>
      <c r="R80" s="181"/>
      <c r="S80" s="213"/>
      <c r="T80" s="180"/>
      <c r="U80" s="6"/>
      <c r="V80" s="9"/>
      <c r="W80" s="9"/>
      <c r="X80" s="69"/>
    </row>
    <row r="81" spans="1:27" ht="7.5" customHeight="1" outlineLevel="4" x14ac:dyDescent="0.2">
      <c r="B81" s="80"/>
      <c r="C81" s="82"/>
      <c r="D81" s="69"/>
      <c r="E81" s="69"/>
      <c r="F81" s="131"/>
      <c r="G81" s="69"/>
      <c r="H81" s="75"/>
      <c r="I81" s="132"/>
      <c r="J81" s="73"/>
      <c r="K81" s="75"/>
      <c r="L81" s="75"/>
      <c r="M81" s="75"/>
      <c r="N81" s="75"/>
      <c r="O81" s="73"/>
      <c r="P81" s="73"/>
      <c r="Q81" s="73"/>
      <c r="R81" s="69"/>
      <c r="S81" s="139"/>
      <c r="T81" s="80"/>
      <c r="U81" s="9"/>
      <c r="X81" s="69"/>
    </row>
    <row r="82" spans="1:27" outlineLevel="3" x14ac:dyDescent="0.2">
      <c r="A82" s="2" t="s">
        <v>44</v>
      </c>
      <c r="B82" s="163"/>
      <c r="C82" s="164">
        <v>13</v>
      </c>
      <c r="D82" s="165" t="s">
        <v>134</v>
      </c>
      <c r="E82" s="166" t="s">
        <v>168</v>
      </c>
      <c r="F82" s="167" t="s">
        <v>169</v>
      </c>
      <c r="G82" s="165" t="s">
        <v>137</v>
      </c>
      <c r="H82" s="168">
        <v>594.59400000000005</v>
      </c>
      <c r="I82" s="169"/>
      <c r="J82" s="170">
        <f>H82*I82</f>
        <v>0</v>
      </c>
      <c r="K82" s="168">
        <v>1E-4</v>
      </c>
      <c r="L82" s="168">
        <f>H82*K82</f>
        <v>5.9459400000000009E-2</v>
      </c>
      <c r="M82" s="168"/>
      <c r="N82" s="168">
        <f>H82*M82</f>
        <v>0</v>
      </c>
      <c r="O82" s="170">
        <v>21</v>
      </c>
      <c r="P82" s="170">
        <f>J82*(O82/100)</f>
        <v>0</v>
      </c>
      <c r="Q82" s="170">
        <f>J82+P82</f>
        <v>0</v>
      </c>
      <c r="R82" s="166"/>
      <c r="S82" s="211" t="s">
        <v>138</v>
      </c>
      <c r="T82" s="171">
        <v>1</v>
      </c>
      <c r="U82" s="9"/>
      <c r="V82" s="9"/>
      <c r="W82" s="9"/>
      <c r="X82" s="69"/>
    </row>
    <row r="83" spans="1:27" outlineLevel="4" x14ac:dyDescent="0.2">
      <c r="A83" s="172" t="s">
        <v>39</v>
      </c>
      <c r="B83" s="173"/>
      <c r="C83" s="173"/>
      <c r="D83" s="174"/>
      <c r="E83" s="178" t="s">
        <v>1</v>
      </c>
      <c r="F83" s="202" t="s">
        <v>71</v>
      </c>
      <c r="G83" s="202"/>
      <c r="H83" s="203"/>
      <c r="I83" s="204"/>
      <c r="J83" s="205"/>
      <c r="K83" s="176"/>
      <c r="L83" s="176"/>
      <c r="M83" s="176"/>
      <c r="N83" s="176"/>
      <c r="O83" s="177"/>
      <c r="P83" s="177"/>
      <c r="Q83" s="177"/>
      <c r="R83" s="174"/>
      <c r="S83" s="212"/>
      <c r="T83" s="173"/>
      <c r="U83" s="6"/>
      <c r="V83" s="9"/>
      <c r="W83" s="9"/>
      <c r="X83" s="175" t="str">
        <f>F83</f>
        <v>---</v>
      </c>
      <c r="Y83" s="7"/>
      <c r="AA83" s="10"/>
    </row>
    <row r="84" spans="1:27" ht="7.5" customHeight="1" outlineLevel="4" x14ac:dyDescent="0.2">
      <c r="A84" s="13"/>
      <c r="B84" s="80"/>
      <c r="C84" s="80"/>
      <c r="D84" s="69"/>
      <c r="E84" s="69"/>
      <c r="F84" s="70"/>
      <c r="G84" s="69"/>
      <c r="H84" s="75"/>
      <c r="I84" s="132"/>
      <c r="J84" s="73"/>
      <c r="K84" s="75"/>
      <c r="L84" s="75"/>
      <c r="M84" s="75"/>
      <c r="N84" s="75"/>
      <c r="O84" s="73"/>
      <c r="P84" s="73"/>
      <c r="Q84" s="73"/>
      <c r="R84" s="69"/>
      <c r="S84" s="139"/>
      <c r="T84" s="80"/>
      <c r="U84" s="9"/>
      <c r="X84" s="69"/>
    </row>
    <row r="85" spans="1:27" outlineLevel="4" x14ac:dyDescent="0.2">
      <c r="A85" s="179" t="s">
        <v>40</v>
      </c>
      <c r="B85" s="180"/>
      <c r="C85" s="180"/>
      <c r="D85" s="181"/>
      <c r="E85" s="187" t="s">
        <v>2</v>
      </c>
      <c r="F85" s="182" t="s">
        <v>163</v>
      </c>
      <c r="G85" s="181"/>
      <c r="H85" s="183">
        <v>594.59400000000005</v>
      </c>
      <c r="I85" s="184"/>
      <c r="J85" s="185"/>
      <c r="K85" s="186"/>
      <c r="L85" s="186"/>
      <c r="M85" s="186"/>
      <c r="N85" s="186"/>
      <c r="O85" s="185"/>
      <c r="P85" s="185"/>
      <c r="Q85" s="185"/>
      <c r="R85" s="181"/>
      <c r="S85" s="213"/>
      <c r="T85" s="180"/>
      <c r="U85" s="6"/>
      <c r="V85" s="9"/>
      <c r="W85" s="9"/>
      <c r="X85" s="69"/>
    </row>
    <row r="86" spans="1:27" ht="7.5" customHeight="1" outlineLevel="4" x14ac:dyDescent="0.2">
      <c r="B86" s="80"/>
      <c r="C86" s="82"/>
      <c r="D86" s="69"/>
      <c r="E86" s="69"/>
      <c r="F86" s="131"/>
      <c r="G86" s="69"/>
      <c r="H86" s="75"/>
      <c r="I86" s="132"/>
      <c r="J86" s="73"/>
      <c r="K86" s="75"/>
      <c r="L86" s="75"/>
      <c r="M86" s="75"/>
      <c r="N86" s="75"/>
      <c r="O86" s="73"/>
      <c r="P86" s="73"/>
      <c r="Q86" s="73"/>
      <c r="R86" s="69"/>
      <c r="S86" s="139"/>
      <c r="T86" s="80"/>
      <c r="U86" s="9"/>
      <c r="X86" s="69"/>
    </row>
    <row r="87" spans="1:27" outlineLevel="3" x14ac:dyDescent="0.2">
      <c r="A87" s="2" t="s">
        <v>44</v>
      </c>
      <c r="B87" s="163"/>
      <c r="C87" s="164">
        <v>14</v>
      </c>
      <c r="D87" s="165" t="s">
        <v>108</v>
      </c>
      <c r="E87" s="166" t="s">
        <v>170</v>
      </c>
      <c r="F87" s="167" t="s">
        <v>171</v>
      </c>
      <c r="G87" s="165" t="s">
        <v>137</v>
      </c>
      <c r="H87" s="168">
        <v>566.28</v>
      </c>
      <c r="I87" s="169"/>
      <c r="J87" s="170">
        <f>H87*I87</f>
        <v>0</v>
      </c>
      <c r="K87" s="168"/>
      <c r="L87" s="168">
        <f>H87*K87</f>
        <v>0</v>
      </c>
      <c r="M87" s="168"/>
      <c r="N87" s="168">
        <f>H87*M87</f>
        <v>0</v>
      </c>
      <c r="O87" s="170">
        <v>21</v>
      </c>
      <c r="P87" s="170">
        <f>J87*(O87/100)</f>
        <v>0</v>
      </c>
      <c r="Q87" s="170">
        <f>J87+P87</f>
        <v>0</v>
      </c>
      <c r="R87" s="166"/>
      <c r="S87" s="211" t="s">
        <v>112</v>
      </c>
      <c r="T87" s="171">
        <v>1</v>
      </c>
      <c r="U87" s="9"/>
      <c r="V87" s="9"/>
      <c r="W87" s="9"/>
      <c r="X87" s="69"/>
    </row>
    <row r="88" spans="1:27" outlineLevel="4" x14ac:dyDescent="0.2">
      <c r="A88" s="172" t="s">
        <v>39</v>
      </c>
      <c r="B88" s="173"/>
      <c r="C88" s="173"/>
      <c r="D88" s="174"/>
      <c r="E88" s="178" t="s">
        <v>1</v>
      </c>
      <c r="F88" s="202" t="s">
        <v>172</v>
      </c>
      <c r="G88" s="202"/>
      <c r="H88" s="203"/>
      <c r="I88" s="204"/>
      <c r="J88" s="205"/>
      <c r="K88" s="176"/>
      <c r="L88" s="176"/>
      <c r="M88" s="176"/>
      <c r="N88" s="176"/>
      <c r="O88" s="177"/>
      <c r="P88" s="177"/>
      <c r="Q88" s="177"/>
      <c r="R88" s="174"/>
      <c r="S88" s="212"/>
      <c r="T88" s="173"/>
      <c r="U88" s="6"/>
      <c r="V88" s="9"/>
      <c r="W88" s="9"/>
      <c r="X88" s="175" t="str">
        <f>F88</f>
        <v>Montáž oplocení z pletiva doplňujících konstrukcí rozvinutí, uchycení a napnutí drátu přiháčkování pletiva k napínacímu drátu</v>
      </c>
      <c r="Y88" s="7"/>
      <c r="AA88" s="10"/>
    </row>
    <row r="89" spans="1:27" ht="7.5" customHeight="1" outlineLevel="4" x14ac:dyDescent="0.2">
      <c r="A89" s="13"/>
      <c r="B89" s="80"/>
      <c r="C89" s="80"/>
      <c r="D89" s="69"/>
      <c r="E89" s="69"/>
      <c r="F89" s="70"/>
      <c r="G89" s="69"/>
      <c r="H89" s="75"/>
      <c r="I89" s="132"/>
      <c r="J89" s="73"/>
      <c r="K89" s="75"/>
      <c r="L89" s="75"/>
      <c r="M89" s="75"/>
      <c r="N89" s="75"/>
      <c r="O89" s="73"/>
      <c r="P89" s="73"/>
      <c r="Q89" s="73"/>
      <c r="R89" s="69"/>
      <c r="S89" s="139"/>
      <c r="T89" s="80"/>
      <c r="U89" s="9"/>
      <c r="X89" s="69"/>
    </row>
    <row r="90" spans="1:27" outlineLevel="3" x14ac:dyDescent="0.2">
      <c r="A90" s="2" t="s">
        <v>44</v>
      </c>
      <c r="B90" s="163"/>
      <c r="C90" s="164">
        <v>15</v>
      </c>
      <c r="D90" s="165" t="s">
        <v>108</v>
      </c>
      <c r="E90" s="166" t="s">
        <v>173</v>
      </c>
      <c r="F90" s="167" t="s">
        <v>174</v>
      </c>
      <c r="G90" s="165" t="s">
        <v>175</v>
      </c>
      <c r="H90" s="168">
        <v>34</v>
      </c>
      <c r="I90" s="169"/>
      <c r="J90" s="170">
        <f>H90*I90</f>
        <v>0</v>
      </c>
      <c r="K90" s="168">
        <v>7.0200000000000002E-3</v>
      </c>
      <c r="L90" s="168">
        <f>H90*K90</f>
        <v>0.23868</v>
      </c>
      <c r="M90" s="168"/>
      <c r="N90" s="168">
        <f>H90*M90</f>
        <v>0</v>
      </c>
      <c r="O90" s="170">
        <v>21</v>
      </c>
      <c r="P90" s="170">
        <f>J90*(O90/100)</f>
        <v>0</v>
      </c>
      <c r="Q90" s="170">
        <f>J90+P90</f>
        <v>0</v>
      </c>
      <c r="R90" s="166"/>
      <c r="S90" s="211" t="s">
        <v>112</v>
      </c>
      <c r="T90" s="171">
        <v>1</v>
      </c>
      <c r="U90" s="9"/>
      <c r="V90" s="9"/>
      <c r="W90" s="9"/>
      <c r="X90" s="69"/>
    </row>
    <row r="91" spans="1:27" outlineLevel="4" x14ac:dyDescent="0.2">
      <c r="A91" s="172" t="s">
        <v>39</v>
      </c>
      <c r="B91" s="173"/>
      <c r="C91" s="173"/>
      <c r="D91" s="174"/>
      <c r="E91" s="178" t="s">
        <v>1</v>
      </c>
      <c r="F91" s="202" t="s">
        <v>176</v>
      </c>
      <c r="G91" s="202"/>
      <c r="H91" s="203"/>
      <c r="I91" s="204"/>
      <c r="J91" s="205"/>
      <c r="K91" s="176"/>
      <c r="L91" s="176"/>
      <c r="M91" s="176"/>
      <c r="N91" s="176"/>
      <c r="O91" s="177"/>
      <c r="P91" s="177"/>
      <c r="Q91" s="177"/>
      <c r="R91" s="174"/>
      <c r="S91" s="212"/>
      <c r="T91" s="173"/>
      <c r="U91" s="6"/>
      <c r="V91" s="9"/>
      <c r="W91" s="9"/>
      <c r="X91" s="175" t="str">
        <f>F91</f>
        <v>Montáž sloupků a vzpěr plotových ocelových trubkových nebo profilovaných výšky přes 2 do 2,6 m se zalitím cementovou maltou do vynechaných otvorů</v>
      </c>
      <c r="Y91" s="7"/>
      <c r="AA91" s="10"/>
    </row>
    <row r="92" spans="1:27" ht="7.5" customHeight="1" outlineLevel="4" x14ac:dyDescent="0.2">
      <c r="A92" s="13"/>
      <c r="B92" s="80"/>
      <c r="C92" s="80"/>
      <c r="D92" s="69"/>
      <c r="E92" s="69"/>
      <c r="F92" s="70"/>
      <c r="G92" s="69"/>
      <c r="H92" s="75"/>
      <c r="I92" s="132"/>
      <c r="J92" s="73"/>
      <c r="K92" s="75"/>
      <c r="L92" s="75"/>
      <c r="M92" s="75"/>
      <c r="N92" s="75"/>
      <c r="O92" s="73"/>
      <c r="P92" s="73"/>
      <c r="Q92" s="73"/>
      <c r="R92" s="69"/>
      <c r="S92" s="139"/>
      <c r="T92" s="80"/>
      <c r="U92" s="9"/>
      <c r="X92" s="69"/>
    </row>
    <row r="93" spans="1:27" outlineLevel="4" x14ac:dyDescent="0.2">
      <c r="A93" s="179" t="s">
        <v>40</v>
      </c>
      <c r="B93" s="180"/>
      <c r="C93" s="180"/>
      <c r="D93" s="181"/>
      <c r="E93" s="187" t="s">
        <v>2</v>
      </c>
      <c r="F93" s="182" t="s">
        <v>177</v>
      </c>
      <c r="G93" s="181"/>
      <c r="H93" s="183">
        <v>34</v>
      </c>
      <c r="I93" s="184"/>
      <c r="J93" s="185"/>
      <c r="K93" s="186"/>
      <c r="L93" s="186"/>
      <c r="M93" s="186"/>
      <c r="N93" s="186"/>
      <c r="O93" s="185"/>
      <c r="P93" s="185"/>
      <c r="Q93" s="185"/>
      <c r="R93" s="181"/>
      <c r="S93" s="213"/>
      <c r="T93" s="180"/>
      <c r="U93" s="6"/>
      <c r="V93" s="9"/>
      <c r="W93" s="9"/>
      <c r="X93" s="69"/>
    </row>
    <row r="94" spans="1:27" ht="7.5" customHeight="1" outlineLevel="4" x14ac:dyDescent="0.2">
      <c r="B94" s="80"/>
      <c r="C94" s="82"/>
      <c r="D94" s="69"/>
      <c r="E94" s="69"/>
      <c r="F94" s="131"/>
      <c r="G94" s="69"/>
      <c r="H94" s="75"/>
      <c r="I94" s="132"/>
      <c r="J94" s="73"/>
      <c r="K94" s="75"/>
      <c r="L94" s="75"/>
      <c r="M94" s="75"/>
      <c r="N94" s="75"/>
      <c r="O94" s="73"/>
      <c r="P94" s="73"/>
      <c r="Q94" s="73"/>
      <c r="R94" s="69"/>
      <c r="S94" s="139"/>
      <c r="T94" s="80"/>
      <c r="U94" s="9"/>
      <c r="X94" s="69"/>
    </row>
    <row r="95" spans="1:27" outlineLevel="3" x14ac:dyDescent="0.2">
      <c r="A95" s="2" t="s">
        <v>44</v>
      </c>
      <c r="B95" s="163"/>
      <c r="C95" s="164">
        <v>16</v>
      </c>
      <c r="D95" s="165" t="s">
        <v>134</v>
      </c>
      <c r="E95" s="166" t="s">
        <v>178</v>
      </c>
      <c r="F95" s="167" t="s">
        <v>179</v>
      </c>
      <c r="G95" s="165" t="s">
        <v>175</v>
      </c>
      <c r="H95" s="168">
        <v>34</v>
      </c>
      <c r="I95" s="169"/>
      <c r="J95" s="170">
        <f>H95*I95</f>
        <v>0</v>
      </c>
      <c r="K95" s="168">
        <v>4.4999999999999997E-3</v>
      </c>
      <c r="L95" s="168">
        <f>H95*K95</f>
        <v>0.153</v>
      </c>
      <c r="M95" s="168"/>
      <c r="N95" s="168">
        <f>H95*M95</f>
        <v>0</v>
      </c>
      <c r="O95" s="170">
        <v>21</v>
      </c>
      <c r="P95" s="170">
        <f>J95*(O95/100)</f>
        <v>0</v>
      </c>
      <c r="Q95" s="170">
        <f>J95+P95</f>
        <v>0</v>
      </c>
      <c r="R95" s="166"/>
      <c r="S95" s="211" t="s">
        <v>138</v>
      </c>
      <c r="T95" s="171">
        <v>1</v>
      </c>
      <c r="U95" s="9"/>
      <c r="V95" s="9"/>
      <c r="W95" s="9"/>
      <c r="X95" s="69"/>
    </row>
    <row r="96" spans="1:27" outlineLevel="4" x14ac:dyDescent="0.2">
      <c r="A96" s="172" t="s">
        <v>39</v>
      </c>
      <c r="B96" s="173"/>
      <c r="C96" s="173"/>
      <c r="D96" s="174"/>
      <c r="E96" s="178" t="s">
        <v>1</v>
      </c>
      <c r="F96" s="202" t="s">
        <v>71</v>
      </c>
      <c r="G96" s="202"/>
      <c r="H96" s="203"/>
      <c r="I96" s="204"/>
      <c r="J96" s="205"/>
      <c r="K96" s="176"/>
      <c r="L96" s="176"/>
      <c r="M96" s="176"/>
      <c r="N96" s="176"/>
      <c r="O96" s="177"/>
      <c r="P96" s="177"/>
      <c r="Q96" s="177"/>
      <c r="R96" s="174"/>
      <c r="S96" s="212"/>
      <c r="T96" s="173"/>
      <c r="U96" s="6"/>
      <c r="V96" s="9"/>
      <c r="W96" s="9"/>
      <c r="X96" s="175" t="str">
        <f>F96</f>
        <v>---</v>
      </c>
      <c r="Y96" s="7"/>
      <c r="AA96" s="10"/>
    </row>
    <row r="97" spans="1:27" ht="7.5" customHeight="1" outlineLevel="4" x14ac:dyDescent="0.2">
      <c r="A97" s="13"/>
      <c r="B97" s="80"/>
      <c r="C97" s="80"/>
      <c r="D97" s="69"/>
      <c r="E97" s="69"/>
      <c r="F97" s="70"/>
      <c r="G97" s="69"/>
      <c r="H97" s="75"/>
      <c r="I97" s="132"/>
      <c r="J97" s="73"/>
      <c r="K97" s="75"/>
      <c r="L97" s="75"/>
      <c r="M97" s="75"/>
      <c r="N97" s="75"/>
      <c r="O97" s="73"/>
      <c r="P97" s="73"/>
      <c r="Q97" s="73"/>
      <c r="R97" s="69"/>
      <c r="S97" s="139"/>
      <c r="T97" s="80"/>
      <c r="U97" s="9"/>
      <c r="X97" s="69"/>
    </row>
    <row r="98" spans="1:27" outlineLevel="3" x14ac:dyDescent="0.2">
      <c r="A98" s="2" t="s">
        <v>44</v>
      </c>
      <c r="B98" s="163"/>
      <c r="C98" s="164">
        <v>17</v>
      </c>
      <c r="D98" s="165" t="s">
        <v>180</v>
      </c>
      <c r="E98" s="166" t="s">
        <v>181</v>
      </c>
      <c r="F98" s="167" t="s">
        <v>182</v>
      </c>
      <c r="G98" s="165" t="s">
        <v>175</v>
      </c>
      <c r="H98" s="168">
        <v>34</v>
      </c>
      <c r="I98" s="169"/>
      <c r="J98" s="170">
        <f>H98*I98</f>
        <v>0</v>
      </c>
      <c r="K98" s="168"/>
      <c r="L98" s="168">
        <f>H98*K98</f>
        <v>0</v>
      </c>
      <c r="M98" s="168"/>
      <c r="N98" s="168">
        <f>H98*M98</f>
        <v>0</v>
      </c>
      <c r="O98" s="170">
        <v>21</v>
      </c>
      <c r="P98" s="170">
        <f>J98*(O98/100)</f>
        <v>0</v>
      </c>
      <c r="Q98" s="170">
        <f>J98+P98</f>
        <v>0</v>
      </c>
      <c r="R98" s="166"/>
      <c r="S98" s="211" t="s">
        <v>138</v>
      </c>
      <c r="T98" s="171">
        <v>1</v>
      </c>
      <c r="U98" s="9"/>
      <c r="V98" s="9"/>
      <c r="W98" s="9"/>
      <c r="X98" s="69"/>
    </row>
    <row r="99" spans="1:27" outlineLevel="4" x14ac:dyDescent="0.2">
      <c r="A99" s="172" t="s">
        <v>39</v>
      </c>
      <c r="B99" s="173"/>
      <c r="C99" s="173"/>
      <c r="D99" s="174"/>
      <c r="E99" s="178" t="s">
        <v>1</v>
      </c>
      <c r="F99" s="202" t="s">
        <v>71</v>
      </c>
      <c r="G99" s="202"/>
      <c r="H99" s="203"/>
      <c r="I99" s="204"/>
      <c r="J99" s="205"/>
      <c r="K99" s="176"/>
      <c r="L99" s="176"/>
      <c r="M99" s="176"/>
      <c r="N99" s="176"/>
      <c r="O99" s="177"/>
      <c r="P99" s="177"/>
      <c r="Q99" s="177"/>
      <c r="R99" s="174"/>
      <c r="S99" s="212"/>
      <c r="T99" s="173"/>
      <c r="U99" s="6"/>
      <c r="V99" s="9"/>
      <c r="W99" s="9"/>
      <c r="X99" s="175" t="str">
        <f>F99</f>
        <v>---</v>
      </c>
      <c r="Y99" s="7"/>
      <c r="AA99" s="10"/>
    </row>
    <row r="100" spans="1:27" ht="7.5" customHeight="1" outlineLevel="4" x14ac:dyDescent="0.2">
      <c r="A100" s="13"/>
      <c r="B100" s="80"/>
      <c r="C100" s="80"/>
      <c r="D100" s="69"/>
      <c r="E100" s="69"/>
      <c r="F100" s="70"/>
      <c r="G100" s="69"/>
      <c r="H100" s="75"/>
      <c r="I100" s="132"/>
      <c r="J100" s="73"/>
      <c r="K100" s="75"/>
      <c r="L100" s="75"/>
      <c r="M100" s="75"/>
      <c r="N100" s="75"/>
      <c r="O100" s="73"/>
      <c r="P100" s="73"/>
      <c r="Q100" s="73"/>
      <c r="R100" s="69"/>
      <c r="S100" s="139"/>
      <c r="T100" s="80"/>
      <c r="U100" s="9"/>
      <c r="X100" s="69"/>
    </row>
    <row r="101" spans="1:27" outlineLevel="3" x14ac:dyDescent="0.2">
      <c r="A101" s="2" t="s">
        <v>44</v>
      </c>
      <c r="B101" s="163"/>
      <c r="C101" s="164">
        <v>18</v>
      </c>
      <c r="D101" s="165" t="s">
        <v>108</v>
      </c>
      <c r="E101" s="166" t="s">
        <v>183</v>
      </c>
      <c r="F101" s="167" t="s">
        <v>184</v>
      </c>
      <c r="G101" s="165" t="s">
        <v>175</v>
      </c>
      <c r="H101" s="168">
        <v>36</v>
      </c>
      <c r="I101" s="169"/>
      <c r="J101" s="170">
        <f>H101*I101</f>
        <v>0</v>
      </c>
      <c r="K101" s="168">
        <v>1.1999999999999999E-3</v>
      </c>
      <c r="L101" s="168">
        <f>H101*K101</f>
        <v>4.3199999999999995E-2</v>
      </c>
      <c r="M101" s="168"/>
      <c r="N101" s="168">
        <f>H101*M101</f>
        <v>0</v>
      </c>
      <c r="O101" s="170">
        <v>21</v>
      </c>
      <c r="P101" s="170">
        <f>J101*(O101/100)</f>
        <v>0</v>
      </c>
      <c r="Q101" s="170">
        <f>J101+P101</f>
        <v>0</v>
      </c>
      <c r="R101" s="166"/>
      <c r="S101" s="211" t="s">
        <v>112</v>
      </c>
      <c r="T101" s="171">
        <v>1</v>
      </c>
      <c r="U101" s="9"/>
      <c r="V101" s="9"/>
      <c r="W101" s="9"/>
      <c r="X101" s="69"/>
    </row>
    <row r="102" spans="1:27" outlineLevel="4" x14ac:dyDescent="0.2">
      <c r="A102" s="172" t="s">
        <v>39</v>
      </c>
      <c r="B102" s="173"/>
      <c r="C102" s="173"/>
      <c r="D102" s="174"/>
      <c r="E102" s="178" t="s">
        <v>1</v>
      </c>
      <c r="F102" s="202" t="s">
        <v>185</v>
      </c>
      <c r="G102" s="202"/>
      <c r="H102" s="203"/>
      <c r="I102" s="204"/>
      <c r="J102" s="205"/>
      <c r="K102" s="176"/>
      <c r="L102" s="176"/>
      <c r="M102" s="176"/>
      <c r="N102" s="176"/>
      <c r="O102" s="177"/>
      <c r="P102" s="177"/>
      <c r="Q102" s="177"/>
      <c r="R102" s="174"/>
      <c r="S102" s="212"/>
      <c r="T102" s="173"/>
      <c r="U102" s="6"/>
      <c r="V102" s="9"/>
      <c r="W102" s="9"/>
      <c r="X102" s="175" t="str">
        <f>F102</f>
        <v>Osazení podhrabových desek na ocelové sloupky, délky desek přes 2 do 3 m</v>
      </c>
      <c r="Y102" s="7"/>
      <c r="AA102" s="10"/>
    </row>
    <row r="103" spans="1:27" ht="7.5" customHeight="1" outlineLevel="4" x14ac:dyDescent="0.2">
      <c r="A103" s="13"/>
      <c r="B103" s="80"/>
      <c r="C103" s="80"/>
      <c r="D103" s="69"/>
      <c r="E103" s="69"/>
      <c r="F103" s="70"/>
      <c r="G103" s="69"/>
      <c r="H103" s="75"/>
      <c r="I103" s="132"/>
      <c r="J103" s="73"/>
      <c r="K103" s="75"/>
      <c r="L103" s="75"/>
      <c r="M103" s="75"/>
      <c r="N103" s="75"/>
      <c r="O103" s="73"/>
      <c r="P103" s="73"/>
      <c r="Q103" s="73"/>
      <c r="R103" s="69"/>
      <c r="S103" s="139"/>
      <c r="T103" s="80"/>
      <c r="U103" s="9"/>
      <c r="X103" s="69"/>
    </row>
    <row r="104" spans="1:27" outlineLevel="3" x14ac:dyDescent="0.2">
      <c r="A104" s="2" t="s">
        <v>44</v>
      </c>
      <c r="B104" s="163"/>
      <c r="C104" s="164">
        <v>19</v>
      </c>
      <c r="D104" s="165" t="s">
        <v>134</v>
      </c>
      <c r="E104" s="166" t="s">
        <v>186</v>
      </c>
      <c r="F104" s="167" t="s">
        <v>187</v>
      </c>
      <c r="G104" s="165" t="s">
        <v>175</v>
      </c>
      <c r="H104" s="168">
        <v>36</v>
      </c>
      <c r="I104" s="169"/>
      <c r="J104" s="170">
        <f>H104*I104</f>
        <v>0</v>
      </c>
      <c r="K104" s="168">
        <v>3.3999999999999998E-3</v>
      </c>
      <c r="L104" s="168">
        <f>H104*K104</f>
        <v>0.12239999999999999</v>
      </c>
      <c r="M104" s="168"/>
      <c r="N104" s="168">
        <f>H104*M104</f>
        <v>0</v>
      </c>
      <c r="O104" s="170">
        <v>21</v>
      </c>
      <c r="P104" s="170">
        <f>J104*(O104/100)</f>
        <v>0</v>
      </c>
      <c r="Q104" s="170">
        <f>J104+P104</f>
        <v>0</v>
      </c>
      <c r="R104" s="166"/>
      <c r="S104" s="211" t="s">
        <v>138</v>
      </c>
      <c r="T104" s="171">
        <v>1</v>
      </c>
      <c r="U104" s="9"/>
      <c r="V104" s="9"/>
      <c r="W104" s="9"/>
      <c r="X104" s="69"/>
    </row>
    <row r="105" spans="1:27" outlineLevel="4" x14ac:dyDescent="0.2">
      <c r="A105" s="172" t="s">
        <v>39</v>
      </c>
      <c r="B105" s="173"/>
      <c r="C105" s="173"/>
      <c r="D105" s="174"/>
      <c r="E105" s="178" t="s">
        <v>1</v>
      </c>
      <c r="F105" s="202" t="s">
        <v>71</v>
      </c>
      <c r="G105" s="202"/>
      <c r="H105" s="203"/>
      <c r="I105" s="204"/>
      <c r="J105" s="205"/>
      <c r="K105" s="176"/>
      <c r="L105" s="176"/>
      <c r="M105" s="176"/>
      <c r="N105" s="176"/>
      <c r="O105" s="177"/>
      <c r="P105" s="177"/>
      <c r="Q105" s="177"/>
      <c r="R105" s="174"/>
      <c r="S105" s="212"/>
      <c r="T105" s="173"/>
      <c r="U105" s="6"/>
      <c r="V105" s="9"/>
      <c r="W105" s="9"/>
      <c r="X105" s="175" t="str">
        <f>F105</f>
        <v>---</v>
      </c>
      <c r="Y105" s="7"/>
      <c r="AA105" s="10"/>
    </row>
    <row r="106" spans="1:27" ht="7.5" customHeight="1" outlineLevel="4" x14ac:dyDescent="0.2">
      <c r="A106" s="13"/>
      <c r="B106" s="80"/>
      <c r="C106" s="80"/>
      <c r="D106" s="69"/>
      <c r="E106" s="69"/>
      <c r="F106" s="70"/>
      <c r="G106" s="69"/>
      <c r="H106" s="75"/>
      <c r="I106" s="132"/>
      <c r="J106" s="73"/>
      <c r="K106" s="75"/>
      <c r="L106" s="75"/>
      <c r="M106" s="75"/>
      <c r="N106" s="75"/>
      <c r="O106" s="73"/>
      <c r="P106" s="73"/>
      <c r="Q106" s="73"/>
      <c r="R106" s="69"/>
      <c r="S106" s="139"/>
      <c r="T106" s="80"/>
      <c r="U106" s="9"/>
      <c r="X106" s="69"/>
    </row>
    <row r="107" spans="1:27" outlineLevel="3" x14ac:dyDescent="0.2">
      <c r="A107" s="2" t="s">
        <v>44</v>
      </c>
      <c r="B107" s="163"/>
      <c r="C107" s="164">
        <v>20</v>
      </c>
      <c r="D107" s="165" t="s">
        <v>134</v>
      </c>
      <c r="E107" s="166" t="s">
        <v>188</v>
      </c>
      <c r="F107" s="167" t="s">
        <v>189</v>
      </c>
      <c r="G107" s="165" t="s">
        <v>175</v>
      </c>
      <c r="H107" s="168">
        <v>36</v>
      </c>
      <c r="I107" s="169"/>
      <c r="J107" s="170">
        <f>H107*I107</f>
        <v>0</v>
      </c>
      <c r="K107" s="168">
        <v>9.6000000000000002E-2</v>
      </c>
      <c r="L107" s="168">
        <f>H107*K107</f>
        <v>3.456</v>
      </c>
      <c r="M107" s="168"/>
      <c r="N107" s="168">
        <f>H107*M107</f>
        <v>0</v>
      </c>
      <c r="O107" s="170">
        <v>21</v>
      </c>
      <c r="P107" s="170">
        <f>J107*(O107/100)</f>
        <v>0</v>
      </c>
      <c r="Q107" s="170">
        <f>J107+P107</f>
        <v>0</v>
      </c>
      <c r="R107" s="166"/>
      <c r="S107" s="211" t="s">
        <v>138</v>
      </c>
      <c r="T107" s="171">
        <v>1</v>
      </c>
      <c r="U107" s="9"/>
      <c r="V107" s="9"/>
      <c r="W107" s="9"/>
      <c r="X107" s="69"/>
    </row>
    <row r="108" spans="1:27" outlineLevel="4" x14ac:dyDescent="0.2">
      <c r="A108" s="172" t="s">
        <v>39</v>
      </c>
      <c r="B108" s="173"/>
      <c r="C108" s="173"/>
      <c r="D108" s="174"/>
      <c r="E108" s="178" t="s">
        <v>1</v>
      </c>
      <c r="F108" s="202" t="s">
        <v>71</v>
      </c>
      <c r="G108" s="202"/>
      <c r="H108" s="203"/>
      <c r="I108" s="204"/>
      <c r="J108" s="205"/>
      <c r="K108" s="176"/>
      <c r="L108" s="176"/>
      <c r="M108" s="176"/>
      <c r="N108" s="176"/>
      <c r="O108" s="177"/>
      <c r="P108" s="177"/>
      <c r="Q108" s="177"/>
      <c r="R108" s="174"/>
      <c r="S108" s="212"/>
      <c r="T108" s="173"/>
      <c r="U108" s="6"/>
      <c r="V108" s="9"/>
      <c r="W108" s="9"/>
      <c r="X108" s="175" t="str">
        <f>F108</f>
        <v>---</v>
      </c>
      <c r="Y108" s="7"/>
      <c r="AA108" s="10"/>
    </row>
    <row r="109" spans="1:27" ht="7.5" customHeight="1" outlineLevel="4" x14ac:dyDescent="0.2">
      <c r="A109" s="13"/>
      <c r="B109" s="80"/>
      <c r="C109" s="80"/>
      <c r="D109" s="69"/>
      <c r="E109" s="69"/>
      <c r="F109" s="70"/>
      <c r="G109" s="69"/>
      <c r="H109" s="75"/>
      <c r="I109" s="132"/>
      <c r="J109" s="73"/>
      <c r="K109" s="75"/>
      <c r="L109" s="75"/>
      <c r="M109" s="75"/>
      <c r="N109" s="75"/>
      <c r="O109" s="73"/>
      <c r="P109" s="73"/>
      <c r="Q109" s="73"/>
      <c r="R109" s="69"/>
      <c r="S109" s="139"/>
      <c r="T109" s="80"/>
      <c r="U109" s="9"/>
      <c r="X109" s="69"/>
    </row>
    <row r="110" spans="1:27" outlineLevel="3" x14ac:dyDescent="0.2">
      <c r="A110" s="2" t="s">
        <v>44</v>
      </c>
      <c r="B110" s="163"/>
      <c r="C110" s="164">
        <v>21</v>
      </c>
      <c r="D110" s="165" t="s">
        <v>108</v>
      </c>
      <c r="E110" s="166" t="s">
        <v>190</v>
      </c>
      <c r="F110" s="167" t="s">
        <v>191</v>
      </c>
      <c r="G110" s="165" t="s">
        <v>175</v>
      </c>
      <c r="H110" s="168">
        <v>2</v>
      </c>
      <c r="I110" s="169"/>
      <c r="J110" s="170">
        <f>H110*I110</f>
        <v>0</v>
      </c>
      <c r="K110" s="168"/>
      <c r="L110" s="168">
        <f>H110*K110</f>
        <v>0</v>
      </c>
      <c r="M110" s="168"/>
      <c r="N110" s="168">
        <f>H110*M110</f>
        <v>0</v>
      </c>
      <c r="O110" s="170">
        <v>21</v>
      </c>
      <c r="P110" s="170">
        <f>J110*(O110/100)</f>
        <v>0</v>
      </c>
      <c r="Q110" s="170">
        <f>J110+P110</f>
        <v>0</v>
      </c>
      <c r="R110" s="166"/>
      <c r="S110" s="211" t="s">
        <v>112</v>
      </c>
      <c r="T110" s="171">
        <v>1</v>
      </c>
      <c r="U110" s="9"/>
      <c r="V110" s="9"/>
      <c r="W110" s="9"/>
      <c r="X110" s="69"/>
    </row>
    <row r="111" spans="1:27" outlineLevel="4" x14ac:dyDescent="0.2">
      <c r="A111" s="172" t="s">
        <v>39</v>
      </c>
      <c r="B111" s="173"/>
      <c r="C111" s="173"/>
      <c r="D111" s="174"/>
      <c r="E111" s="178" t="s">
        <v>1</v>
      </c>
      <c r="F111" s="202" t="s">
        <v>192</v>
      </c>
      <c r="G111" s="202"/>
      <c r="H111" s="203"/>
      <c r="I111" s="204"/>
      <c r="J111" s="205"/>
      <c r="K111" s="176"/>
      <c r="L111" s="176"/>
      <c r="M111" s="176"/>
      <c r="N111" s="176"/>
      <c r="O111" s="177"/>
      <c r="P111" s="177"/>
      <c r="Q111" s="177"/>
      <c r="R111" s="174"/>
      <c r="S111" s="212"/>
      <c r="T111" s="173"/>
      <c r="U111" s="6"/>
      <c r="V111" s="9"/>
      <c r="W111" s="9"/>
      <c r="X111" s="175" t="str">
        <f>F111</f>
        <v>Montáž vjezdových bran samonosných posuvných jednokřídlových plochy přes 2 do 4 m2</v>
      </c>
      <c r="Y111" s="7"/>
      <c r="AA111" s="10"/>
    </row>
    <row r="112" spans="1:27" ht="7.5" customHeight="1" outlineLevel="4" x14ac:dyDescent="0.2">
      <c r="A112" s="13"/>
      <c r="B112" s="80"/>
      <c r="C112" s="80"/>
      <c r="D112" s="69"/>
      <c r="E112" s="69"/>
      <c r="F112" s="70"/>
      <c r="G112" s="69"/>
      <c r="H112" s="75"/>
      <c r="I112" s="132"/>
      <c r="J112" s="73"/>
      <c r="K112" s="75"/>
      <c r="L112" s="75"/>
      <c r="M112" s="75"/>
      <c r="N112" s="75"/>
      <c r="O112" s="73"/>
      <c r="P112" s="73"/>
      <c r="Q112" s="73"/>
      <c r="R112" s="69"/>
      <c r="S112" s="139"/>
      <c r="T112" s="80"/>
      <c r="U112" s="9"/>
      <c r="X112" s="69"/>
    </row>
    <row r="113" spans="1:27" ht="24" outlineLevel="3" x14ac:dyDescent="0.2">
      <c r="A113" s="2" t="s">
        <v>44</v>
      </c>
      <c r="B113" s="163"/>
      <c r="C113" s="164">
        <v>22</v>
      </c>
      <c r="D113" s="165" t="s">
        <v>134</v>
      </c>
      <c r="E113" s="166" t="s">
        <v>193</v>
      </c>
      <c r="F113" s="167" t="s">
        <v>194</v>
      </c>
      <c r="G113" s="165" t="s">
        <v>175</v>
      </c>
      <c r="H113" s="168">
        <v>1</v>
      </c>
      <c r="I113" s="169"/>
      <c r="J113" s="170">
        <f>H113*I113</f>
        <v>0</v>
      </c>
      <c r="K113" s="168">
        <v>5.6800000000000003E-2</v>
      </c>
      <c r="L113" s="168">
        <f>H113*K113</f>
        <v>5.6800000000000003E-2</v>
      </c>
      <c r="M113" s="168"/>
      <c r="N113" s="168">
        <f>H113*M113</f>
        <v>0</v>
      </c>
      <c r="O113" s="170">
        <v>21</v>
      </c>
      <c r="P113" s="170">
        <f>J113*(O113/100)</f>
        <v>0</v>
      </c>
      <c r="Q113" s="170">
        <f>J113+P113</f>
        <v>0</v>
      </c>
      <c r="R113" s="166"/>
      <c r="S113" s="211" t="s">
        <v>138</v>
      </c>
      <c r="T113" s="171">
        <v>1</v>
      </c>
      <c r="U113" s="9"/>
      <c r="V113" s="9"/>
      <c r="W113" s="9"/>
      <c r="X113" s="69"/>
    </row>
    <row r="114" spans="1:27" outlineLevel="4" x14ac:dyDescent="0.2">
      <c r="A114" s="172" t="s">
        <v>39</v>
      </c>
      <c r="B114" s="173"/>
      <c r="C114" s="173"/>
      <c r="D114" s="174"/>
      <c r="E114" s="178" t="s">
        <v>1</v>
      </c>
      <c r="F114" s="202" t="s">
        <v>71</v>
      </c>
      <c r="G114" s="202"/>
      <c r="H114" s="203"/>
      <c r="I114" s="204"/>
      <c r="J114" s="205"/>
      <c r="K114" s="176"/>
      <c r="L114" s="176"/>
      <c r="M114" s="176"/>
      <c r="N114" s="176"/>
      <c r="O114" s="177"/>
      <c r="P114" s="177"/>
      <c r="Q114" s="177"/>
      <c r="R114" s="174"/>
      <c r="S114" s="212"/>
      <c r="T114" s="173"/>
      <c r="U114" s="6"/>
      <c r="V114" s="9"/>
      <c r="W114" s="9"/>
      <c r="X114" s="175" t="str">
        <f>F114</f>
        <v>---</v>
      </c>
      <c r="Y114" s="7"/>
      <c r="AA114" s="10"/>
    </row>
    <row r="115" spans="1:27" ht="7.5" customHeight="1" outlineLevel="4" x14ac:dyDescent="0.2">
      <c r="A115" s="13"/>
      <c r="B115" s="80"/>
      <c r="C115" s="80"/>
      <c r="D115" s="69"/>
      <c r="E115" s="69"/>
      <c r="F115" s="70"/>
      <c r="G115" s="69"/>
      <c r="H115" s="75"/>
      <c r="I115" s="132"/>
      <c r="J115" s="73"/>
      <c r="K115" s="75"/>
      <c r="L115" s="75"/>
      <c r="M115" s="75"/>
      <c r="N115" s="75"/>
      <c r="O115" s="73"/>
      <c r="P115" s="73"/>
      <c r="Q115" s="73"/>
      <c r="R115" s="69"/>
      <c r="S115" s="139"/>
      <c r="T115" s="80"/>
      <c r="U115" s="9"/>
      <c r="X115" s="69"/>
    </row>
    <row r="116" spans="1:27" outlineLevel="3" x14ac:dyDescent="0.2">
      <c r="A116" s="2" t="s">
        <v>44</v>
      </c>
      <c r="B116" s="163"/>
      <c r="C116" s="164">
        <v>23</v>
      </c>
      <c r="D116" s="165" t="s">
        <v>108</v>
      </c>
      <c r="E116" s="166" t="s">
        <v>195</v>
      </c>
      <c r="F116" s="167" t="s">
        <v>196</v>
      </c>
      <c r="G116" s="165" t="s">
        <v>175</v>
      </c>
      <c r="H116" s="168">
        <v>2</v>
      </c>
      <c r="I116" s="169"/>
      <c r="J116" s="170">
        <f>H116*I116</f>
        <v>0</v>
      </c>
      <c r="K116" s="168"/>
      <c r="L116" s="168">
        <f>H116*K116</f>
        <v>0</v>
      </c>
      <c r="M116" s="168"/>
      <c r="N116" s="168">
        <f>H116*M116</f>
        <v>0</v>
      </c>
      <c r="O116" s="170">
        <v>21</v>
      </c>
      <c r="P116" s="170">
        <f>J116*(O116/100)</f>
        <v>0</v>
      </c>
      <c r="Q116" s="170">
        <f>J116+P116</f>
        <v>0</v>
      </c>
      <c r="R116" s="166"/>
      <c r="S116" s="211" t="s">
        <v>112</v>
      </c>
      <c r="T116" s="171">
        <v>1</v>
      </c>
      <c r="U116" s="9"/>
      <c r="V116" s="9"/>
      <c r="W116" s="9"/>
      <c r="X116" s="69"/>
    </row>
    <row r="117" spans="1:27" outlineLevel="4" x14ac:dyDescent="0.2">
      <c r="A117" s="172" t="s">
        <v>39</v>
      </c>
      <c r="B117" s="173"/>
      <c r="C117" s="173"/>
      <c r="D117" s="174"/>
      <c r="E117" s="178" t="s">
        <v>1</v>
      </c>
      <c r="F117" s="202" t="s">
        <v>197</v>
      </c>
      <c r="G117" s="202"/>
      <c r="H117" s="203"/>
      <c r="I117" s="204"/>
      <c r="J117" s="205"/>
      <c r="K117" s="176"/>
      <c r="L117" s="176"/>
      <c r="M117" s="176"/>
      <c r="N117" s="176"/>
      <c r="O117" s="177"/>
      <c r="P117" s="177"/>
      <c r="Q117" s="177"/>
      <c r="R117" s="174"/>
      <c r="S117" s="212"/>
      <c r="T117" s="173"/>
      <c r="U117" s="6"/>
      <c r="V117" s="9"/>
      <c r="W117" s="9"/>
      <c r="X117" s="175" t="str">
        <f>F117</f>
        <v>Montáž vjezdových bran samonosných posuvných dvoukřídlových plochy přes 5 do 10 m2</v>
      </c>
      <c r="Y117" s="7"/>
      <c r="AA117" s="10"/>
    </row>
    <row r="118" spans="1:27" ht="7.5" customHeight="1" outlineLevel="4" x14ac:dyDescent="0.2">
      <c r="A118" s="13"/>
      <c r="B118" s="80"/>
      <c r="C118" s="80"/>
      <c r="D118" s="69"/>
      <c r="E118" s="69"/>
      <c r="F118" s="70"/>
      <c r="G118" s="69"/>
      <c r="H118" s="75"/>
      <c r="I118" s="132"/>
      <c r="J118" s="73"/>
      <c r="K118" s="75"/>
      <c r="L118" s="75"/>
      <c r="M118" s="75"/>
      <c r="N118" s="75"/>
      <c r="O118" s="73"/>
      <c r="P118" s="73"/>
      <c r="Q118" s="73"/>
      <c r="R118" s="69"/>
      <c r="S118" s="139"/>
      <c r="T118" s="80"/>
      <c r="U118" s="9"/>
      <c r="X118" s="69"/>
    </row>
    <row r="119" spans="1:27" outlineLevel="3" x14ac:dyDescent="0.2">
      <c r="A119" s="2" t="s">
        <v>44</v>
      </c>
      <c r="B119" s="163"/>
      <c r="C119" s="164">
        <v>24</v>
      </c>
      <c r="D119" s="165" t="s">
        <v>134</v>
      </c>
      <c r="E119" s="166" t="s">
        <v>198</v>
      </c>
      <c r="F119" s="167" t="s">
        <v>199</v>
      </c>
      <c r="G119" s="165" t="s">
        <v>175</v>
      </c>
      <c r="H119" s="168">
        <v>2</v>
      </c>
      <c r="I119" s="169"/>
      <c r="J119" s="170">
        <f>H119*I119</f>
        <v>0</v>
      </c>
      <c r="K119" s="168">
        <v>8.7300000000000003E-2</v>
      </c>
      <c r="L119" s="168">
        <f>H119*K119</f>
        <v>0.17460000000000001</v>
      </c>
      <c r="M119" s="168"/>
      <c r="N119" s="168">
        <f>H119*M119</f>
        <v>0</v>
      </c>
      <c r="O119" s="170">
        <v>21</v>
      </c>
      <c r="P119" s="170">
        <f>J119*(O119/100)</f>
        <v>0</v>
      </c>
      <c r="Q119" s="170">
        <f>J119+P119</f>
        <v>0</v>
      </c>
      <c r="R119" s="166"/>
      <c r="S119" s="211" t="s">
        <v>138</v>
      </c>
      <c r="T119" s="171">
        <v>1</v>
      </c>
      <c r="U119" s="9"/>
      <c r="V119" s="9"/>
      <c r="W119" s="9"/>
      <c r="X119" s="69"/>
    </row>
    <row r="120" spans="1:27" outlineLevel="4" x14ac:dyDescent="0.2">
      <c r="A120" s="172" t="s">
        <v>39</v>
      </c>
      <c r="B120" s="173"/>
      <c r="C120" s="173"/>
      <c r="D120" s="174"/>
      <c r="E120" s="178" t="s">
        <v>1</v>
      </c>
      <c r="F120" s="202" t="s">
        <v>71</v>
      </c>
      <c r="G120" s="202"/>
      <c r="H120" s="203"/>
      <c r="I120" s="204"/>
      <c r="J120" s="205"/>
      <c r="K120" s="176"/>
      <c r="L120" s="176"/>
      <c r="M120" s="176"/>
      <c r="N120" s="176"/>
      <c r="O120" s="177"/>
      <c r="P120" s="177"/>
      <c r="Q120" s="177"/>
      <c r="R120" s="174"/>
      <c r="S120" s="212"/>
      <c r="T120" s="173"/>
      <c r="U120" s="6"/>
      <c r="V120" s="9"/>
      <c r="W120" s="9"/>
      <c r="X120" s="175" t="str">
        <f>F120</f>
        <v>---</v>
      </c>
      <c r="Y120" s="7"/>
      <c r="AA120" s="10"/>
    </row>
    <row r="121" spans="1:27" ht="7.5" customHeight="1" outlineLevel="4" x14ac:dyDescent="0.2">
      <c r="A121" s="13"/>
      <c r="B121" s="80"/>
      <c r="C121" s="80"/>
      <c r="D121" s="69"/>
      <c r="E121" s="69"/>
      <c r="F121" s="70"/>
      <c r="G121" s="69"/>
      <c r="H121" s="75"/>
      <c r="I121" s="132"/>
      <c r="J121" s="73"/>
      <c r="K121" s="75"/>
      <c r="L121" s="75"/>
      <c r="M121" s="75"/>
      <c r="N121" s="75"/>
      <c r="O121" s="73"/>
      <c r="P121" s="73"/>
      <c r="Q121" s="73"/>
      <c r="R121" s="69"/>
      <c r="S121" s="139"/>
      <c r="T121" s="80"/>
      <c r="U121" s="9"/>
      <c r="X121" s="69"/>
    </row>
    <row r="122" spans="1:27" outlineLevel="3" x14ac:dyDescent="0.2">
      <c r="B122" s="6"/>
      <c r="C122" s="6"/>
      <c r="D122" s="6"/>
      <c r="E122" s="6"/>
      <c r="F122" s="6"/>
      <c r="G122" s="6"/>
      <c r="H122" s="6"/>
      <c r="I122" s="9"/>
      <c r="J122" s="9"/>
      <c r="K122" s="6"/>
      <c r="L122" s="6"/>
      <c r="M122" s="6"/>
      <c r="N122" s="6"/>
      <c r="O122" s="6"/>
      <c r="P122" s="9"/>
      <c r="Q122" s="9"/>
      <c r="R122" s="9"/>
      <c r="S122" s="214"/>
      <c r="T122" s="6"/>
      <c r="X122" s="6"/>
    </row>
    <row r="123" spans="1:27" ht="13.5" outlineLevel="2" x14ac:dyDescent="0.25">
      <c r="A123" s="120" t="s">
        <v>100</v>
      </c>
      <c r="B123" s="124">
        <v>3</v>
      </c>
      <c r="C123" s="157"/>
      <c r="D123" s="158" t="s">
        <v>107</v>
      </c>
      <c r="E123" s="158"/>
      <c r="F123" s="159" t="s">
        <v>101</v>
      </c>
      <c r="G123" s="158"/>
      <c r="H123" s="160"/>
      <c r="I123" s="161"/>
      <c r="J123" s="122">
        <f>SUBTOTAL(9,J124:J127)</f>
        <v>0</v>
      </c>
      <c r="K123" s="160"/>
      <c r="L123" s="123">
        <f>SUBTOTAL(9,L124:L127)</f>
        <v>0</v>
      </c>
      <c r="M123" s="160"/>
      <c r="N123" s="123">
        <f>SUBTOTAL(9,N124:N127)</f>
        <v>0</v>
      </c>
      <c r="O123" s="162"/>
      <c r="P123" s="122">
        <f>SUBTOTAL(9,P124:P127)</f>
        <v>0</v>
      </c>
      <c r="Q123" s="122">
        <f>SUBTOTAL(9,Q124:Q127)</f>
        <v>0</v>
      </c>
      <c r="R123" s="158"/>
      <c r="S123" s="210"/>
      <c r="T123" s="124">
        <f>SUBTOTAL(9,T124:T127)</f>
        <v>1</v>
      </c>
      <c r="U123" s="6"/>
      <c r="V123" s="9"/>
      <c r="W123" s="9"/>
      <c r="X123" s="69"/>
    </row>
    <row r="124" spans="1:27" outlineLevel="3" x14ac:dyDescent="0.2">
      <c r="A124" s="2" t="s">
        <v>44</v>
      </c>
      <c r="B124" s="163"/>
      <c r="C124" s="164">
        <v>25</v>
      </c>
      <c r="D124" s="165" t="s">
        <v>200</v>
      </c>
      <c r="E124" s="166" t="s">
        <v>201</v>
      </c>
      <c r="F124" s="167" t="s">
        <v>202</v>
      </c>
      <c r="G124" s="165" t="s">
        <v>175</v>
      </c>
      <c r="H124" s="168">
        <v>1</v>
      </c>
      <c r="I124" s="169"/>
      <c r="J124" s="170">
        <f>H124*I124</f>
        <v>0</v>
      </c>
      <c r="K124" s="168"/>
      <c r="L124" s="168">
        <f>H124*K124</f>
        <v>0</v>
      </c>
      <c r="M124" s="168"/>
      <c r="N124" s="168">
        <f>H124*M124</f>
        <v>0</v>
      </c>
      <c r="O124" s="170">
        <v>21</v>
      </c>
      <c r="P124" s="170">
        <f>J124*(O124/100)</f>
        <v>0</v>
      </c>
      <c r="Q124" s="170">
        <f>J124+P124</f>
        <v>0</v>
      </c>
      <c r="R124" s="166"/>
      <c r="S124" s="211" t="s">
        <v>138</v>
      </c>
      <c r="T124" s="171">
        <v>1</v>
      </c>
      <c r="U124" s="9"/>
      <c r="V124" s="9"/>
      <c r="W124" s="9"/>
      <c r="X124" s="69"/>
    </row>
    <row r="125" spans="1:27" outlineLevel="4" x14ac:dyDescent="0.2">
      <c r="A125" s="172" t="s">
        <v>39</v>
      </c>
      <c r="B125" s="173"/>
      <c r="C125" s="173"/>
      <c r="D125" s="174"/>
      <c r="E125" s="178" t="s">
        <v>1</v>
      </c>
      <c r="F125" s="202" t="s">
        <v>202</v>
      </c>
      <c r="G125" s="202"/>
      <c r="H125" s="203"/>
      <c r="I125" s="204"/>
      <c r="J125" s="205"/>
      <c r="K125" s="176"/>
      <c r="L125" s="176"/>
      <c r="M125" s="176"/>
      <c r="N125" s="176"/>
      <c r="O125" s="177"/>
      <c r="P125" s="177"/>
      <c r="Q125" s="177"/>
      <c r="R125" s="174"/>
      <c r="S125" s="212"/>
      <c r="T125" s="173"/>
      <c r="U125" s="6"/>
      <c r="V125" s="9"/>
      <c r="W125" s="9"/>
      <c r="X125" s="175" t="str">
        <f>F125</f>
        <v>Geodetické práce při provádění stavby</v>
      </c>
      <c r="Y125" s="7"/>
      <c r="AA125" s="10"/>
    </row>
    <row r="126" spans="1:27" ht="7.5" customHeight="1" outlineLevel="4" x14ac:dyDescent="0.2">
      <c r="A126" s="13"/>
      <c r="B126" s="80"/>
      <c r="C126" s="80"/>
      <c r="D126" s="69"/>
      <c r="E126" s="69"/>
      <c r="F126" s="70"/>
      <c r="G126" s="69"/>
      <c r="H126" s="75"/>
      <c r="I126" s="132"/>
      <c r="J126" s="73"/>
      <c r="K126" s="75"/>
      <c r="L126" s="75"/>
      <c r="M126" s="75"/>
      <c r="N126" s="75"/>
      <c r="O126" s="73"/>
      <c r="P126" s="73"/>
      <c r="Q126" s="73"/>
      <c r="R126" s="69"/>
      <c r="S126" s="139"/>
      <c r="T126" s="80"/>
      <c r="U126" s="9"/>
      <c r="X126" s="69"/>
    </row>
    <row r="127" spans="1:27" outlineLevel="3" x14ac:dyDescent="0.2">
      <c r="B127" s="6"/>
      <c r="C127" s="6"/>
      <c r="D127" s="6"/>
      <c r="E127" s="6"/>
      <c r="F127" s="6"/>
      <c r="G127" s="6"/>
      <c r="H127" s="6"/>
      <c r="I127" s="9"/>
      <c r="J127" s="9"/>
      <c r="K127" s="6"/>
      <c r="L127" s="6"/>
      <c r="M127" s="6"/>
      <c r="N127" s="6"/>
      <c r="O127" s="6"/>
      <c r="P127" s="9"/>
      <c r="Q127" s="9"/>
      <c r="R127" s="9"/>
      <c r="S127" s="214"/>
      <c r="T127" s="6"/>
      <c r="X127" s="6"/>
    </row>
    <row r="128" spans="1:27" ht="13.5" outlineLevel="2" x14ac:dyDescent="0.25">
      <c r="A128" s="120" t="s">
        <v>102</v>
      </c>
      <c r="B128" s="124">
        <v>3</v>
      </c>
      <c r="C128" s="157"/>
      <c r="D128" s="158" t="s">
        <v>107</v>
      </c>
      <c r="E128" s="158"/>
      <c r="F128" s="159" t="s">
        <v>103</v>
      </c>
      <c r="G128" s="158"/>
      <c r="H128" s="160"/>
      <c r="I128" s="161"/>
      <c r="J128" s="122">
        <f>SUBTOTAL(9,J129:J132)</f>
        <v>0</v>
      </c>
      <c r="K128" s="160"/>
      <c r="L128" s="123">
        <f>SUBTOTAL(9,L129:L132)</f>
        <v>0</v>
      </c>
      <c r="M128" s="160"/>
      <c r="N128" s="123">
        <f>SUBTOTAL(9,N129:N132)</f>
        <v>0</v>
      </c>
      <c r="O128" s="162"/>
      <c r="P128" s="122">
        <f>SUBTOTAL(9,P129:P132)</f>
        <v>0</v>
      </c>
      <c r="Q128" s="122">
        <f>SUBTOTAL(9,Q129:Q132)</f>
        <v>0</v>
      </c>
      <c r="R128" s="158"/>
      <c r="S128" s="210"/>
      <c r="T128" s="124">
        <f>SUBTOTAL(9,T129:T132)</f>
        <v>1</v>
      </c>
      <c r="U128" s="6"/>
      <c r="V128" s="9"/>
      <c r="W128" s="9"/>
      <c r="X128" s="69"/>
    </row>
    <row r="129" spans="1:27" outlineLevel="3" x14ac:dyDescent="0.2">
      <c r="A129" s="2" t="s">
        <v>44</v>
      </c>
      <c r="B129" s="163"/>
      <c r="C129" s="164">
        <v>26</v>
      </c>
      <c r="D129" s="165" t="s">
        <v>200</v>
      </c>
      <c r="E129" s="166" t="s">
        <v>203</v>
      </c>
      <c r="F129" s="167" t="s">
        <v>204</v>
      </c>
      <c r="G129" s="165" t="s">
        <v>205</v>
      </c>
      <c r="H129" s="168">
        <v>3</v>
      </c>
      <c r="I129" s="169"/>
      <c r="J129" s="170">
        <f>H129*I129</f>
        <v>0</v>
      </c>
      <c r="K129" s="168"/>
      <c r="L129" s="168">
        <f>H129*K129</f>
        <v>0</v>
      </c>
      <c r="M129" s="168"/>
      <c r="N129" s="168">
        <f>H129*M129</f>
        <v>0</v>
      </c>
      <c r="O129" s="170">
        <v>21</v>
      </c>
      <c r="P129" s="170">
        <f>J129*(O129/100)</f>
        <v>0</v>
      </c>
      <c r="Q129" s="170">
        <f>J129+P129</f>
        <v>0</v>
      </c>
      <c r="R129" s="166"/>
      <c r="S129" s="211" t="s">
        <v>138</v>
      </c>
      <c r="T129" s="171">
        <v>1</v>
      </c>
      <c r="U129" s="9"/>
      <c r="V129" s="9"/>
      <c r="W129" s="9"/>
      <c r="X129" s="69"/>
    </row>
    <row r="130" spans="1:27" outlineLevel="4" x14ac:dyDescent="0.2">
      <c r="A130" s="172" t="s">
        <v>39</v>
      </c>
      <c r="B130" s="173"/>
      <c r="C130" s="173"/>
      <c r="D130" s="174"/>
      <c r="E130" s="178" t="s">
        <v>1</v>
      </c>
      <c r="F130" s="202" t="s">
        <v>204</v>
      </c>
      <c r="G130" s="202"/>
      <c r="H130" s="203"/>
      <c r="I130" s="204"/>
      <c r="J130" s="205"/>
      <c r="K130" s="176"/>
      <c r="L130" s="176"/>
      <c r="M130" s="176"/>
      <c r="N130" s="176"/>
      <c r="O130" s="177"/>
      <c r="P130" s="177"/>
      <c r="Q130" s="177"/>
      <c r="R130" s="174"/>
      <c r="S130" s="212"/>
      <c r="T130" s="173"/>
      <c r="U130" s="6"/>
      <c r="V130" s="9"/>
      <c r="W130" s="9"/>
      <c r="X130" s="175" t="str">
        <f>F130</f>
        <v>Zařízení staveniště</v>
      </c>
      <c r="Y130" s="7"/>
      <c r="AA130" s="10"/>
    </row>
    <row r="131" spans="1:27" ht="7.5" customHeight="1" outlineLevel="4" x14ac:dyDescent="0.2">
      <c r="A131" s="13"/>
      <c r="B131" s="80"/>
      <c r="C131" s="80"/>
      <c r="D131" s="69"/>
      <c r="E131" s="69"/>
      <c r="F131" s="70"/>
      <c r="G131" s="69"/>
      <c r="H131" s="75"/>
      <c r="I131" s="132"/>
      <c r="J131" s="73"/>
      <c r="K131" s="75"/>
      <c r="L131" s="75"/>
      <c r="M131" s="75"/>
      <c r="N131" s="75"/>
      <c r="O131" s="73"/>
      <c r="P131" s="73"/>
      <c r="Q131" s="73"/>
      <c r="R131" s="69"/>
      <c r="S131" s="139"/>
      <c r="T131" s="80"/>
      <c r="U131" s="9"/>
      <c r="X131" s="69"/>
    </row>
    <row r="132" spans="1:27" outlineLevel="3" x14ac:dyDescent="0.2">
      <c r="B132" s="6"/>
      <c r="C132" s="6"/>
      <c r="D132" s="6"/>
      <c r="E132" s="6"/>
      <c r="F132" s="6"/>
      <c r="G132" s="6"/>
      <c r="H132" s="6"/>
      <c r="I132" s="9"/>
      <c r="J132" s="9"/>
      <c r="K132" s="6"/>
      <c r="L132" s="6"/>
      <c r="M132" s="6"/>
      <c r="N132" s="6"/>
      <c r="O132" s="6"/>
      <c r="P132" s="9"/>
      <c r="Q132" s="9"/>
      <c r="R132" s="9"/>
      <c r="S132" s="214"/>
      <c r="T132" s="6"/>
      <c r="X132" s="6"/>
    </row>
    <row r="133" spans="1:27" outlineLevel="1" x14ac:dyDescent="0.2"/>
  </sheetData>
  <mergeCells count="26">
    <mergeCell ref="F108:J108"/>
    <mergeCell ref="F111:J111"/>
    <mergeCell ref="F114:J114"/>
    <mergeCell ref="F117:J117"/>
    <mergeCell ref="F120:J120"/>
    <mergeCell ref="F91:J91"/>
    <mergeCell ref="F96:J96"/>
    <mergeCell ref="F99:J99"/>
    <mergeCell ref="F102:J102"/>
    <mergeCell ref="F105:J105"/>
    <mergeCell ref="F11:J11"/>
    <mergeCell ref="F32:J32"/>
    <mergeCell ref="F55:J55"/>
    <mergeCell ref="F125:J125"/>
    <mergeCell ref="F130:J130"/>
    <mergeCell ref="F19:J19"/>
    <mergeCell ref="F25:J25"/>
    <mergeCell ref="F40:J40"/>
    <mergeCell ref="F45:J45"/>
    <mergeCell ref="F50:J50"/>
    <mergeCell ref="F63:J63"/>
    <mergeCell ref="F68:J68"/>
    <mergeCell ref="F73:J73"/>
    <mergeCell ref="F78:J78"/>
    <mergeCell ref="F83:J83"/>
    <mergeCell ref="F88:J88"/>
  </mergeCells>
  <pageMargins left="0.511811023622047" right="0.511811023622047" top="0.78740157480314998" bottom="0.59055118110236204" header="0.31496062992126" footer="0.31496062992126"/>
  <pageSetup paperSize="9" scale="46" fitToHeight="0" pageOrder="overThenDown" orientation="landscape" r:id="rId1"/>
  <headerFooter>
    <oddHeader>&amp;L&amp;8KN PROJECT -Ing. Petr Knápek&amp;C&amp;8&amp;R&amp;8</oddHeader>
    <oddFooter>&amp;L&amp;"Arial,Kurzíva"&amp;8Vytvořeno programem firmy Callida, s.r.o.&amp;C&amp;P/&amp;N&amp;R&amp;8&amp;[26.4.2026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G5"/>
  <sheetViews>
    <sheetView zoomScaleNormal="100" zoomScaleSheetLayoutView="100" workbookViewId="0">
      <pane ySplit="3" topLeftCell="A4" activePane="bottomLeft" state="frozen"/>
      <selection pane="bottomLeft" activeCell="C11" sqref="C11"/>
    </sheetView>
  </sheetViews>
  <sheetFormatPr defaultColWidth="9.140625" defaultRowHeight="12" x14ac:dyDescent="0.2"/>
  <cols>
    <col min="1" max="1" width="0" style="8" hidden="1" customWidth="1"/>
    <col min="2" max="2" width="10.7109375" style="8" customWidth="1"/>
    <col min="3" max="3" width="40.7109375" style="8" customWidth="1"/>
    <col min="4" max="4" width="13.7109375" style="8" customWidth="1"/>
    <col min="5" max="5" width="60.7109375" style="8" customWidth="1"/>
    <col min="6" max="6" width="41.5703125" style="8" customWidth="1"/>
    <col min="7" max="16384" width="9.140625" style="8"/>
  </cols>
  <sheetData>
    <row r="1" spans="1:7" ht="20.25" customHeight="1" x14ac:dyDescent="0.25">
      <c r="B1" s="14" t="s">
        <v>43</v>
      </c>
      <c r="C1" s="188"/>
      <c r="D1" s="15"/>
      <c r="E1" s="188"/>
    </row>
    <row r="2" spans="1:7" x14ac:dyDescent="0.2">
      <c r="C2" s="69"/>
      <c r="E2" s="69"/>
    </row>
    <row r="3" spans="1:7" x14ac:dyDescent="0.2">
      <c r="A3" s="189"/>
      <c r="B3" s="189" t="s">
        <v>25</v>
      </c>
      <c r="C3" s="190" t="s">
        <v>26</v>
      </c>
      <c r="D3" s="191" t="s">
        <v>0</v>
      </c>
      <c r="E3" s="190" t="s">
        <v>6</v>
      </c>
      <c r="F3" s="6"/>
      <c r="G3" s="9"/>
    </row>
    <row r="4" spans="1:7" ht="7.5" customHeight="1" x14ac:dyDescent="0.2">
      <c r="C4" s="69"/>
      <c r="E4" s="69"/>
      <c r="F4" s="9"/>
    </row>
    <row r="5" spans="1:7" x14ac:dyDescent="0.2">
      <c r="C5" s="6"/>
      <c r="E5" s="6"/>
    </row>
  </sheetData>
  <pageMargins left="0.511811023622047" right="0.511811023622047" top="0.78740157480314998" bottom="0.59055118110236204" header="0.31496062992126" footer="0.31496062992126"/>
  <pageSetup paperSize="9" fitToHeight="0" pageOrder="overThenDown" orientation="landscape" r:id="rId1"/>
  <headerFooter>
    <oddHeader>&amp;L&amp;8KN PROJECT -Ing. Petr Knápek&amp;C&amp;8&amp;R&amp;8</oddHeader>
    <oddFooter>&amp;L&amp;"Arial,Kurzíva"&amp;8Vytvořeno programem firmy Callida, s.r.o.&amp;C&amp;P/&amp;N&amp;R&amp;8&amp;[26.4.2026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Slepý rozpočet pro VZ</Template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20</vt:i4>
      </vt:variant>
    </vt:vector>
  </HeadingPairs>
  <TitlesOfParts>
    <vt:vector size="24" baseType="lpstr">
      <vt:lpstr>Krycí List</vt:lpstr>
      <vt:lpstr>Rekapitulace</vt:lpstr>
      <vt:lpstr>Položkový rozpočet</vt:lpstr>
      <vt:lpstr>Figury</vt:lpstr>
      <vt:lpstr>__290850C4_052B_4FF6_A0B3_6D189B03D21D_ITEM__</vt:lpstr>
      <vt:lpstr>__290850C4_052B_4FF6_A0B3_6D189B03D21D_ITEM_GROUP1__</vt:lpstr>
      <vt:lpstr>__290850C4_052B_4FF6_A0B3_6D189B03D21D_ITEM_GROUP1_RECAP__</vt:lpstr>
      <vt:lpstr>__290850C4_052B_4FF6_A0B3_6D189B03D21D_ITEM_GROUP2__</vt:lpstr>
      <vt:lpstr>__290850C4_052B_4FF6_A0B3_6D189B03D21D_ITEM_GROUP2_RECAP__</vt:lpstr>
      <vt:lpstr>__290850C4_052B_4FF6_A0B3_6D189B03D21D_ITEM_GROUP3__X</vt:lpstr>
      <vt:lpstr>__290850C4_052B_4FF6_A0B3_6D189B03D21D_ITEM_GROUP3_RECAP__</vt:lpstr>
      <vt:lpstr>__290850C4_052B_4FF6_A0B3_6D189B03D21D_QBILL__</vt:lpstr>
      <vt:lpstr>GROUP_ID</vt:lpstr>
      <vt:lpstr>ITEM_COUNTS</vt:lpstr>
      <vt:lpstr>ITEM_FULLDESCR2</vt:lpstr>
      <vt:lpstr>ITEM_PRICES</vt:lpstr>
      <vt:lpstr>Figury!Názvy_tisku</vt:lpstr>
      <vt:lpstr>'Položkový rozpočet'!Názvy_tisku</vt:lpstr>
      <vt:lpstr>Rekapitulace!Názvy_tisku</vt:lpstr>
      <vt:lpstr>Figury!Oblast_tisku</vt:lpstr>
      <vt:lpstr>'Krycí List'!Oblast_tisku</vt:lpstr>
      <vt:lpstr>'Položkový rozpočet'!Oblast_tisku</vt:lpstr>
      <vt:lpstr>Rekapitulace!Oblast_tisku</vt:lpstr>
      <vt:lpstr>VAT_RATES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euroCALC 4</dc:title>
  <dc:subject>Oplocení areálu - vrty HV 701 a HV 702 - Nabídka</dc:subject>
  <dc:creator>ADMIN</dc:creator>
  <cp:lastModifiedBy>Petr Knápek</cp:lastModifiedBy>
  <dcterms:created xsi:type="dcterms:W3CDTF">2026-04-26T13:33:33Z</dcterms:created>
  <dcterms:modified xsi:type="dcterms:W3CDTF">2026-04-26T13:33:54Z</dcterms:modified>
</cp:coreProperties>
</file>